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6300" windowHeight="12108" activeTab="0"/>
  </bookViews>
  <sheets>
    <sheet name="住戸入力" sheetId="1" r:id="rId1"/>
    <sheet name="【省エネ基準コピー用】" sheetId="2" r:id="rId2"/>
    <sheet name="通風経路" sheetId="3" r:id="rId3"/>
  </sheets>
  <definedNames>
    <definedName name="_xlnm.Print_Area" localSheetId="1">'【省エネ基準コピー用】'!$B$1:$S$67</definedName>
    <definedName name="_xlnm.Print_Area" localSheetId="0">'住戸入力'!$A$1:$U$67</definedName>
    <definedName name="_xlnm.Print_Area" localSheetId="2">'通風経路'!$A$1:$K$72</definedName>
  </definedNames>
  <calcPr fullCalcOnLoad="1" iterate="1" iterateCount="1000" iterateDelta="0.001" refMode="R1C1"/>
</workbook>
</file>

<file path=xl/sharedStrings.xml><?xml version="1.0" encoding="utf-8"?>
<sst xmlns="http://schemas.openxmlformats.org/spreadsheetml/2006/main" count="172" uniqueCount="97">
  <si>
    <t>居室</t>
  </si>
  <si>
    <t>住宅種別</t>
  </si>
  <si>
    <t>室名／開口名</t>
  </si>
  <si>
    <t>入力者等：</t>
  </si>
  <si>
    <t>作成日等：</t>
  </si>
  <si>
    <t>↓</t>
  </si>
  <si>
    <t>※通風経路部分図面貼付欄(室のつながりや開口の位置・面積が分かるように示す)</t>
  </si>
  <si>
    <t>住戸名</t>
  </si>
  <si>
    <t>通風経路名</t>
  </si>
  <si>
    <t>- 1 -</t>
  </si>
  <si>
    <t xml:space="preserve">
あり
(5)</t>
  </si>
  <si>
    <t>住宅種別</t>
  </si>
  <si>
    <t>通風経路上に位置する空間名：</t>
  </si>
  <si>
    <t>居室毎
換気回数
[回/h]
算定結果</t>
  </si>
  <si>
    <t>*同一冷房空間は同じ数字にする  **「あり」には｢回/h相当以上｣を略した</t>
  </si>
  <si>
    <t>経路毎換気回数算定結果</t>
  </si>
  <si>
    <t>外面</t>
  </si>
  <si>
    <t>面する
方位</t>
  </si>
  <si>
    <t>備考</t>
  </si>
  <si>
    <t>外部に面した開口部1</t>
  </si>
  <si>
    <t xml:space="preserve">                 (↑空間：偶数)
通風経路上の順番
                 (↓開口部：奇数)</t>
  </si>
  <si>
    <t>な部分の面積の按分方法</t>
  </si>
  <si>
    <t>経路数</t>
  </si>
  <si>
    <t>開口部を複数経路が通過する場合の開放可能</t>
  </si>
  <si>
    <t>主たる居室</t>
  </si>
  <si>
    <t>居室
(主○)
(他△)</t>
  </si>
  <si>
    <t>その他の居室</t>
  </si>
  <si>
    <t>同一開口、同一空間を複数の
経路が通る場合の方位のチェック：</t>
  </si>
  <si>
    <t>通風経路上に位置する
開口部名：</t>
  </si>
  <si>
    <t>戸建住宅および2階建以下の集合住宅住戸</t>
  </si>
  <si>
    <t>○</t>
  </si>
  <si>
    <t>1.00β</t>
  </si>
  <si>
    <t>立地</t>
  </si>
  <si>
    <t>風上
開口
(手法2)</t>
  </si>
  <si>
    <t>高窓
(手法3)</t>
  </si>
  <si>
    <t>室内
開口数
(5まで)</t>
  </si>
  <si>
    <t>開口部
が面す
る方位</t>
  </si>
  <si>
    <t>【住宅省エネ基準(H28)における通風を確保する措置の有無の判定シートを拡張】</t>
  </si>
  <si>
    <t>◎</t>
  </si>
  <si>
    <t>3階建以上5階建以下の集合住宅住戸</t>
  </si>
  <si>
    <t>6階建以上の集合住宅住戸</t>
  </si>
  <si>
    <t>住宅種別</t>
  </si>
  <si>
    <t>風上</t>
  </si>
  <si>
    <t>立地1(都市型の立地)</t>
  </si>
  <si>
    <t>立地2(郊外型の立地)</t>
  </si>
  <si>
    <t>ΔCp</t>
  </si>
  <si>
    <t>高窓</t>
  </si>
  <si>
    <t>1.00β</t>
  </si>
  <si>
    <t>通風を確保する措置の有無の判定シート(住戸基本情報入力)</t>
  </si>
  <si>
    <t>住宅種別</t>
  </si>
  <si>
    <t>な部分の面積の按分方法</t>
  </si>
  <si>
    <t>経路数</t>
  </si>
  <si>
    <t xml:space="preserve">
なし</t>
  </si>
  <si>
    <t xml:space="preserve">
あり
(20)</t>
  </si>
  <si>
    <r>
      <t>Version</t>
    </r>
    <r>
      <rPr>
        <sz val="10"/>
        <color indexed="55"/>
        <rFont val="ＭＳ Ｐ明朝"/>
        <family val="1"/>
      </rPr>
      <t>：</t>
    </r>
  </si>
  <si>
    <r>
      <t>同一
冷房
空間</t>
    </r>
    <r>
      <rPr>
        <vertAlign val="superscript"/>
        <sz val="10"/>
        <color indexed="55"/>
        <rFont val="ＭＳ Ｐ明朝"/>
        <family val="1"/>
      </rPr>
      <t>*</t>
    </r>
  </si>
  <si>
    <r>
      <t>床面積</t>
    </r>
    <r>
      <rPr>
        <sz val="10"/>
        <color indexed="55"/>
        <rFont val="Times New Roman"/>
        <family val="1"/>
      </rPr>
      <t>[m</t>
    </r>
    <r>
      <rPr>
        <vertAlign val="superscript"/>
        <sz val="10"/>
        <color indexed="55"/>
        <rFont val="Times New Roman"/>
        <family val="1"/>
      </rPr>
      <t>2</t>
    </r>
    <r>
      <rPr>
        <sz val="10"/>
        <color indexed="55"/>
        <rFont val="Times New Roman"/>
        <family val="1"/>
      </rPr>
      <t>]</t>
    </r>
  </si>
  <si>
    <r>
      <t>経路を通過する風量</t>
    </r>
    <r>
      <rPr>
        <sz val="10"/>
        <color indexed="55"/>
        <rFont val="Times New Roman"/>
        <family val="1"/>
      </rPr>
      <t>[m</t>
    </r>
    <r>
      <rPr>
        <vertAlign val="superscript"/>
        <sz val="10"/>
        <color indexed="55"/>
        <rFont val="Times New Roman"/>
        <family val="1"/>
      </rPr>
      <t>3</t>
    </r>
    <r>
      <rPr>
        <sz val="10"/>
        <color indexed="55"/>
        <rFont val="Times New Roman"/>
        <family val="1"/>
      </rPr>
      <t>/h]</t>
    </r>
  </si>
  <si>
    <r>
      <t xml:space="preserve">居室の床面積(合計) </t>
    </r>
    <r>
      <rPr>
        <sz val="10"/>
        <color indexed="55"/>
        <rFont val="Times New Roman"/>
        <family val="1"/>
      </rPr>
      <t>Af[m</t>
    </r>
    <r>
      <rPr>
        <vertAlign val="superscript"/>
        <sz val="10"/>
        <color indexed="55"/>
        <rFont val="Times New Roman"/>
        <family val="1"/>
      </rPr>
      <t>2</t>
    </r>
    <r>
      <rPr>
        <sz val="10"/>
        <color indexed="55"/>
        <rFont val="Times New Roman"/>
        <family val="1"/>
      </rPr>
      <t>]</t>
    </r>
  </si>
  <si>
    <r>
      <rPr>
        <sz val="10"/>
        <color indexed="55"/>
        <rFont val="ＭＳ Ｐ明朝"/>
        <family val="1"/>
      </rPr>
      <t xml:space="preserve">流量
係数
</t>
    </r>
    <r>
      <rPr>
        <sz val="10"/>
        <color indexed="55"/>
        <rFont val="Times New Roman"/>
        <family val="1"/>
      </rPr>
      <t>α</t>
    </r>
    <r>
      <rPr>
        <vertAlign val="subscript"/>
        <sz val="10"/>
        <color indexed="55"/>
        <rFont val="Times New Roman"/>
        <family val="1"/>
      </rPr>
      <t>m</t>
    </r>
    <r>
      <rPr>
        <sz val="10"/>
        <color indexed="55"/>
        <rFont val="Times New Roman"/>
        <family val="1"/>
      </rPr>
      <t>[-]</t>
    </r>
  </si>
  <si>
    <r>
      <t xml:space="preserve">開放可能な
部分の面積
</t>
    </r>
    <r>
      <rPr>
        <sz val="10"/>
        <color indexed="55"/>
        <rFont val="Times New Roman"/>
        <family val="1"/>
      </rPr>
      <t>A</t>
    </r>
    <r>
      <rPr>
        <vertAlign val="subscript"/>
        <sz val="10"/>
        <color indexed="55"/>
        <rFont val="Times New Roman"/>
        <family val="1"/>
      </rPr>
      <t>m</t>
    </r>
    <r>
      <rPr>
        <sz val="10"/>
        <color indexed="55"/>
        <rFont val="Times New Roman"/>
        <family val="1"/>
      </rPr>
      <t>[m</t>
    </r>
    <r>
      <rPr>
        <vertAlign val="superscript"/>
        <sz val="10"/>
        <color indexed="55"/>
        <rFont val="Times New Roman"/>
        <family val="1"/>
      </rPr>
      <t>2</t>
    </r>
    <r>
      <rPr>
        <sz val="10"/>
        <color indexed="55"/>
        <rFont val="Times New Roman"/>
        <family val="1"/>
      </rPr>
      <t>]</t>
    </r>
  </si>
  <si>
    <t>隣接条件2(隣接建物影響小)</t>
  </si>
  <si>
    <t>隣接条件1(隣接建物影響大)</t>
  </si>
  <si>
    <t>経路の
形状</t>
  </si>
  <si>
    <t>直線状</t>
  </si>
  <si>
    <t>曲線状</t>
  </si>
  <si>
    <t>○○/○○/○○</t>
  </si>
  <si>
    <t>○○○○</t>
  </si>
  <si>
    <r>
      <t xml:space="preserve">自立設計ガイドライン「自然風の利用」を一部拡張した通風時の換気回数算定シート
(住戸基本情報入力)
</t>
    </r>
    <r>
      <rPr>
        <sz val="10"/>
        <rFont val="ＭＳ Ｐゴシック"/>
        <family val="3"/>
      </rPr>
      <t>【住宅省エネ基準(H28)における通風を確保する措置の有無の判定シートを拡張】</t>
    </r>
  </si>
  <si>
    <t>外部風速
[m/s]</t>
  </si>
  <si>
    <t>(風速)
高さ[m]</t>
  </si>
  <si>
    <r>
      <t>同一
冷房
空間</t>
    </r>
    <r>
      <rPr>
        <vertAlign val="superscript"/>
        <sz val="10"/>
        <rFont val="ＭＳ Ｐゴシック"/>
        <family val="3"/>
      </rPr>
      <t>*</t>
    </r>
  </si>
  <si>
    <r>
      <t>床面積[m</t>
    </r>
    <r>
      <rPr>
        <vertAlign val="superscript"/>
        <sz val="10"/>
        <rFont val="ＭＳ Ｐゴシック"/>
        <family val="3"/>
      </rPr>
      <t>2</t>
    </r>
    <r>
      <rPr>
        <sz val="10"/>
        <rFont val="ＭＳ Ｐゴシック"/>
        <family val="3"/>
      </rPr>
      <t>]</t>
    </r>
  </si>
  <si>
    <r>
      <t>経路を通過する風量 [m</t>
    </r>
    <r>
      <rPr>
        <vertAlign val="superscript"/>
        <sz val="10"/>
        <rFont val="ＭＳ Ｐゴシック"/>
        <family val="3"/>
      </rPr>
      <t>3</t>
    </r>
    <r>
      <rPr>
        <sz val="10"/>
        <rFont val="ＭＳ Ｐゴシック"/>
        <family val="3"/>
      </rPr>
      <t>/h]</t>
    </r>
  </si>
  <si>
    <r>
      <t>居室の床面積(合計) A</t>
    </r>
    <r>
      <rPr>
        <vertAlign val="subscript"/>
        <sz val="10"/>
        <rFont val="ＭＳ Ｐゴシック"/>
        <family val="3"/>
      </rPr>
      <t xml:space="preserve">f </t>
    </r>
    <r>
      <rPr>
        <sz val="10"/>
        <rFont val="ＭＳ Ｐゴシック"/>
        <family val="3"/>
      </rPr>
      <t>[m</t>
    </r>
    <r>
      <rPr>
        <vertAlign val="superscript"/>
        <sz val="10"/>
        <rFont val="ＭＳ Ｐゴシック"/>
        <family val="3"/>
      </rPr>
      <t>2</t>
    </r>
    <r>
      <rPr>
        <sz val="10"/>
        <rFont val="ＭＳ Ｐゴシック"/>
        <family val="3"/>
      </rPr>
      <t>]</t>
    </r>
  </si>
  <si>
    <r>
      <t>流量
係数
α</t>
    </r>
    <r>
      <rPr>
        <vertAlign val="subscript"/>
        <sz val="10"/>
        <rFont val="ＭＳ Ｐゴシック"/>
        <family val="3"/>
      </rPr>
      <t xml:space="preserve">m </t>
    </r>
    <r>
      <rPr>
        <sz val="10"/>
        <rFont val="ＭＳ Ｐゴシック"/>
        <family val="3"/>
      </rPr>
      <t>[-]</t>
    </r>
  </si>
  <si>
    <r>
      <t>Version</t>
    </r>
    <r>
      <rPr>
        <sz val="10"/>
        <rFont val="ＭＳ Ｐゴシック"/>
        <family val="3"/>
      </rPr>
      <t>：</t>
    </r>
  </si>
  <si>
    <t>(風速)
高さ[m]</t>
  </si>
  <si>
    <r>
      <t>居室
床面積
[m</t>
    </r>
    <r>
      <rPr>
        <vertAlign val="superscript"/>
        <sz val="10"/>
        <rFont val="ＭＳ Ｐゴシック"/>
        <family val="3"/>
      </rPr>
      <t>2</t>
    </r>
    <r>
      <rPr>
        <sz val="10"/>
        <rFont val="ＭＳ Ｐゴシック"/>
        <family val="3"/>
      </rPr>
      <t>]</t>
    </r>
  </si>
  <si>
    <t>風上
開口
(手法2)</t>
  </si>
  <si>
    <r>
      <t>開放可能な
部分の面積
A</t>
    </r>
    <r>
      <rPr>
        <vertAlign val="subscript"/>
        <sz val="10"/>
        <rFont val="ＭＳ Ｐゴシック"/>
        <family val="3"/>
      </rPr>
      <t xml:space="preserve">m </t>
    </r>
    <r>
      <rPr>
        <sz val="10"/>
        <rFont val="ＭＳ Ｐゴシック"/>
        <family val="3"/>
      </rPr>
      <t>[m</t>
    </r>
    <r>
      <rPr>
        <vertAlign val="superscript"/>
        <sz val="10"/>
        <rFont val="ＭＳ Ｐゴシック"/>
        <family val="3"/>
      </rPr>
      <t>2</t>
    </r>
    <r>
      <rPr>
        <sz val="10"/>
        <rFont val="ＭＳ Ｐゴシック"/>
        <family val="3"/>
      </rPr>
      <t>]</t>
    </r>
  </si>
  <si>
    <r>
      <t>開放可能部
の面積比
(A</t>
    </r>
    <r>
      <rPr>
        <vertAlign val="subscript"/>
        <sz val="10"/>
        <rFont val="ＭＳ Ｐゴシック"/>
        <family val="3"/>
      </rPr>
      <t>m</t>
    </r>
    <r>
      <rPr>
        <sz val="10"/>
        <rFont val="ＭＳ Ｐゴシック"/>
        <family val="3"/>
      </rPr>
      <t>/A</t>
    </r>
    <r>
      <rPr>
        <vertAlign val="subscript"/>
        <sz val="10"/>
        <rFont val="ＭＳ Ｐゴシック"/>
        <family val="3"/>
      </rPr>
      <t>f</t>
    </r>
    <r>
      <rPr>
        <sz val="10"/>
        <rFont val="ＭＳ Ｐゴシック"/>
        <family val="3"/>
      </rPr>
      <t>)</t>
    </r>
  </si>
  <si>
    <r>
      <t>居室の床面積(合計) A</t>
    </r>
    <r>
      <rPr>
        <vertAlign val="subscript"/>
        <sz val="10"/>
        <rFont val="ＭＳ Ｐゴシック"/>
        <family val="3"/>
      </rPr>
      <t>f</t>
    </r>
  </si>
  <si>
    <r>
      <t xml:space="preserve"> </t>
    </r>
    <r>
      <rPr>
        <sz val="10"/>
        <rFont val="ＭＳ Ｐゴシック"/>
        <family val="3"/>
      </rPr>
      <t>[m</t>
    </r>
    <r>
      <rPr>
        <vertAlign val="superscript"/>
        <sz val="10"/>
        <rFont val="ＭＳ Ｐゴシック"/>
        <family val="3"/>
      </rPr>
      <t>2</t>
    </r>
    <r>
      <rPr>
        <sz val="10"/>
        <rFont val="ＭＳ Ｐゴシック"/>
        <family val="3"/>
      </rPr>
      <t>]</t>
    </r>
  </si>
  <si>
    <t>住宅種別に対応した基準高さ[m]：</t>
  </si>
  <si>
    <t>通風経路の形状：</t>
  </si>
  <si>
    <t>上記基準高さに換算した風速[m/s]：</t>
  </si>
  <si>
    <t>風上開口を有する経路(手法2適用)：</t>
  </si>
  <si>
    <t>風圧係数差ΔCp[-]：</t>
  </si>
  <si>
    <t>高窓を有する経路(手法3適用)：</t>
  </si>
  <si>
    <r>
      <t>この通風経路を通過する通風量[m</t>
    </r>
    <r>
      <rPr>
        <vertAlign val="superscript"/>
        <sz val="10"/>
        <rFont val="ＭＳ Ｐゴシック"/>
        <family val="3"/>
      </rPr>
      <t>3</t>
    </r>
    <r>
      <rPr>
        <sz val="10"/>
        <rFont val="ＭＳ Ｐゴシック"/>
        <family val="3"/>
      </rPr>
      <t>/h]：</t>
    </r>
  </si>
  <si>
    <t>換気回数[回/h]：</t>
  </si>
  <si>
    <t>外部風速
基準高さ
[m]</t>
  </si>
  <si>
    <t>※本シートの計算結果をもって、住宅省エネ基準における通風を確保する措置の有無の判定に使用することはできません。</t>
  </si>
  <si>
    <t>居室毎換気回数[回/h]
算定結果</t>
  </si>
  <si>
    <r>
      <t xml:space="preserve">開放可能な
部分の面積
</t>
    </r>
    <r>
      <rPr>
        <sz val="10"/>
        <rFont val="Arial"/>
        <family val="2"/>
      </rPr>
      <t>A</t>
    </r>
    <r>
      <rPr>
        <vertAlign val="subscript"/>
        <sz val="10"/>
        <rFont val="Arial"/>
        <family val="2"/>
      </rPr>
      <t>m</t>
    </r>
    <r>
      <rPr>
        <vertAlign val="subscript"/>
        <sz val="10"/>
        <rFont val="ＭＳ Ｐゴシック"/>
        <family val="3"/>
      </rPr>
      <t xml:space="preserve"> </t>
    </r>
    <r>
      <rPr>
        <sz val="10"/>
        <rFont val="ＭＳ Ｐゴシック"/>
        <family val="3"/>
      </rPr>
      <t>[m</t>
    </r>
    <r>
      <rPr>
        <vertAlign val="superscript"/>
        <sz val="10"/>
        <rFont val="ＭＳ Ｐゴシック"/>
        <family val="3"/>
      </rPr>
      <t>2</t>
    </r>
    <r>
      <rPr>
        <sz val="10"/>
        <rFont val="ＭＳ Ｐゴシック"/>
        <family val="3"/>
      </rPr>
      <t>]</t>
    </r>
  </si>
  <si>
    <r>
      <t xml:space="preserve">流量
係数
</t>
    </r>
    <r>
      <rPr>
        <sz val="10"/>
        <rFont val="Arial"/>
        <family val="2"/>
      </rPr>
      <t>α</t>
    </r>
    <r>
      <rPr>
        <vertAlign val="subscript"/>
        <sz val="10"/>
        <rFont val="Arial"/>
        <family val="2"/>
      </rPr>
      <t>m</t>
    </r>
    <r>
      <rPr>
        <vertAlign val="subscript"/>
        <sz val="10"/>
        <rFont val="ＭＳ Ｐゴシック"/>
        <family val="3"/>
      </rPr>
      <t xml:space="preserve"> </t>
    </r>
    <r>
      <rPr>
        <sz val="10"/>
        <rFont val="ＭＳ Ｐゴシック"/>
        <family val="3"/>
      </rPr>
      <t>[-]</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</si>
</sst>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_ "/>
    <numFmt numFmtId="179" formatCode="0.0_ "/>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0_);[Red]\(0.00\)"/>
  </numFmts>
  <fonts count="87">
    <font>
      <sz val="11"/>
      <name val="ＭＳ Ｐゴシック"/>
      <family val="3"/>
    </font>
    <font>
      <sz val="6"/>
      <name val="ＭＳ Ｐゴシック"/>
      <family val="3"/>
    </font>
    <font>
      <sz val="12"/>
      <name val="ＭＳ Ｐ明朝"/>
      <family val="1"/>
    </font>
    <font>
      <sz val="10"/>
      <name val="Times New Roman"/>
      <family val="1"/>
    </font>
    <font>
      <sz val="10"/>
      <name val="ＭＳ Ｐ明朝"/>
      <family val="1"/>
    </font>
    <font>
      <sz val="8"/>
      <name val="ＭＳ Ｐ明朝"/>
      <family val="1"/>
    </font>
    <font>
      <sz val="10"/>
      <color indexed="9"/>
      <name val="ＭＳ Ｐ明朝"/>
      <family val="1"/>
    </font>
    <font>
      <sz val="11"/>
      <name val="ＭＳ Ｐ明朝"/>
      <family val="1"/>
    </font>
    <font>
      <sz val="10"/>
      <color indexed="55"/>
      <name val="Times New Roman"/>
      <family val="1"/>
    </font>
    <font>
      <sz val="10"/>
      <color indexed="55"/>
      <name val="ＭＳ Ｐ明朝"/>
      <family val="1"/>
    </font>
    <font>
      <vertAlign val="superscript"/>
      <sz val="10"/>
      <color indexed="55"/>
      <name val="ＭＳ Ｐ明朝"/>
      <family val="1"/>
    </font>
    <font>
      <vertAlign val="superscript"/>
      <sz val="10"/>
      <color indexed="55"/>
      <name val="Times New Roman"/>
      <family val="1"/>
    </font>
    <font>
      <vertAlign val="subscript"/>
      <sz val="10"/>
      <color indexed="55"/>
      <name val="Times New Roman"/>
      <family val="1"/>
    </font>
    <font>
      <sz val="12"/>
      <name val="ＭＳ Ｐゴシック"/>
      <family val="3"/>
    </font>
    <font>
      <sz val="10"/>
      <name val="ＭＳ Ｐゴシック"/>
      <family val="3"/>
    </font>
    <font>
      <sz val="10"/>
      <name val="Arial"/>
      <family val="2"/>
    </font>
    <font>
      <sz val="10"/>
      <color indexed="9"/>
      <name val="ＭＳ Ｐゴシック"/>
      <family val="3"/>
    </font>
    <font>
      <vertAlign val="superscript"/>
      <sz val="10"/>
      <name val="ＭＳ Ｐゴシック"/>
      <family val="3"/>
    </font>
    <font>
      <sz val="8"/>
      <name val="ＭＳ Ｐゴシック"/>
      <family val="3"/>
    </font>
    <font>
      <sz val="9"/>
      <name val="ＭＳ Ｐゴシック"/>
      <family val="3"/>
    </font>
    <font>
      <sz val="14"/>
      <name val="ＭＳ Ｐゴシック"/>
      <family val="3"/>
    </font>
    <font>
      <vertAlign val="subscript"/>
      <sz val="10"/>
      <name val="ＭＳ Ｐゴシック"/>
      <family val="3"/>
    </font>
    <font>
      <sz val="12"/>
      <name val="Arial"/>
      <family val="2"/>
    </font>
    <font>
      <vertAlign val="subscrip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ＭＳ Ｐ明朝"/>
      <family val="1"/>
    </font>
    <font>
      <sz val="12"/>
      <color indexed="55"/>
      <name val="ＭＳ Ｐ明朝"/>
      <family val="1"/>
    </font>
    <font>
      <sz val="11"/>
      <color indexed="55"/>
      <name val="ＭＳ Ｐ明朝"/>
      <family val="1"/>
    </font>
    <font>
      <sz val="14"/>
      <color indexed="55"/>
      <name val="ＭＳ Ｐ明朝"/>
      <family val="1"/>
    </font>
    <font>
      <sz val="9"/>
      <color indexed="10"/>
      <name val="ＭＳ Ｐゴシック"/>
      <family val="3"/>
    </font>
    <font>
      <sz val="9"/>
      <color indexed="55"/>
      <name val="ＭＳ Ｐ明朝"/>
      <family val="1"/>
    </font>
    <font>
      <sz val="9"/>
      <name val="Meiryo UI"/>
      <family val="3"/>
    </font>
    <font>
      <sz val="10"/>
      <color indexed="8"/>
      <name val="ＭＳ Ｐ明朝"/>
      <family val="1"/>
    </font>
    <font>
      <sz val="10"/>
      <color indexed="8"/>
      <name val="ＭＳ Ｐゴシック"/>
      <family val="3"/>
    </font>
    <font>
      <vertAlign val="superscript"/>
      <sz val="9"/>
      <color indexed="55"/>
      <name val="ＭＳ Ｐ明朝"/>
      <family val="1"/>
    </font>
    <font>
      <sz val="12"/>
      <color indexed="8"/>
      <name val="ＭＳ Ｐゴシック"/>
      <family val="3"/>
    </font>
    <font>
      <sz val="12"/>
      <color indexed="8"/>
      <name val="Arial"/>
      <family val="2"/>
    </font>
    <font>
      <u val="single"/>
      <sz val="12"/>
      <color indexed="5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name val="ＭＳ Ｐ明朝"/>
      <family val="1"/>
    </font>
    <font>
      <sz val="11"/>
      <color theme="0"/>
      <name val="ＭＳ Ｐ明朝"/>
      <family val="1"/>
    </font>
    <font>
      <sz val="10"/>
      <color theme="0" tint="-0.24997000396251678"/>
      <name val="Times New Roman"/>
      <family val="1"/>
    </font>
    <font>
      <sz val="10"/>
      <color theme="0" tint="-0.24997000396251678"/>
      <name val="ＭＳ Ｐ明朝"/>
      <family val="1"/>
    </font>
    <font>
      <sz val="12"/>
      <color theme="0" tint="-0.24997000396251678"/>
      <name val="ＭＳ Ｐ明朝"/>
      <family val="1"/>
    </font>
    <font>
      <sz val="11"/>
      <color theme="0" tint="-0.24997000396251678"/>
      <name val="ＭＳ Ｐ明朝"/>
      <family val="1"/>
    </font>
    <font>
      <sz val="14"/>
      <color theme="0" tint="-0.24997000396251678"/>
      <name val="ＭＳ Ｐ明朝"/>
      <family val="1"/>
    </font>
    <font>
      <sz val="10"/>
      <color theme="0"/>
      <name val="ＭＳ Ｐゴシック"/>
      <family val="3"/>
    </font>
    <font>
      <sz val="11"/>
      <color theme="0"/>
      <name val="ＭＳ Ｐゴシック"/>
      <family val="3"/>
    </font>
    <font>
      <sz val="9"/>
      <color rgb="FFFF0000"/>
      <name val="ＭＳ Ｐゴシック"/>
      <family val="3"/>
    </font>
    <font>
      <sz val="9"/>
      <color theme="0" tint="-0.24997000396251678"/>
      <name val="ＭＳ Ｐ明朝"/>
      <family val="1"/>
    </font>
    <font>
      <sz val="10"/>
      <color rgb="FFBFBFBF"/>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3F9FB"/>
        <bgColor indexed="64"/>
      </patternFill>
    </fill>
    <fill>
      <patternFill patternType="solid">
        <fgColor indexed="55"/>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style="thin"/>
      <right>
        <color indexed="63"/>
      </right>
      <top style="thin"/>
      <bottom>
        <color indexed="63"/>
      </bottom>
    </border>
    <border>
      <left>
        <color indexed="63"/>
      </left>
      <right style="thin">
        <color theme="0"/>
      </right>
      <top style="thin">
        <color theme="0"/>
      </top>
      <bottom style="thin">
        <color theme="0"/>
      </bottom>
    </border>
    <border>
      <left style="thin"/>
      <right style="thin">
        <color theme="0"/>
      </right>
      <top style="thin">
        <color theme="0"/>
      </top>
      <bottom style="thin">
        <color theme="0"/>
      </bottom>
    </border>
    <border>
      <left style="thin">
        <color theme="0"/>
      </left>
      <right style="thin"/>
      <top style="thin">
        <color theme="0"/>
      </top>
      <bottom style="thin">
        <color theme="0"/>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top style="thin">
        <color theme="0"/>
      </top>
      <bottom style="thin"/>
    </border>
    <border>
      <left>
        <color indexed="63"/>
      </left>
      <right style="thin"/>
      <top style="thin"/>
      <bottom style="thin"/>
    </border>
    <border>
      <left style="thin"/>
      <right style="dotted"/>
      <top style="thin"/>
      <bottom style="thin"/>
    </border>
    <border>
      <left style="dotted"/>
      <right style="dotted"/>
      <top style="thin"/>
      <bottom style="thin"/>
    </border>
    <border>
      <left style="thin">
        <color theme="0"/>
      </left>
      <right>
        <color indexed="63"/>
      </right>
      <top style="thin">
        <color theme="0"/>
      </top>
      <bottom style="thin">
        <color theme="0"/>
      </bottom>
    </border>
    <border>
      <left>
        <color indexed="63"/>
      </left>
      <right style="thin">
        <color theme="0"/>
      </right>
      <top>
        <color indexed="63"/>
      </top>
      <bottom style="thin">
        <color theme="0"/>
      </bottom>
    </border>
    <border>
      <left style="double">
        <color theme="9" tint="-0.24993999302387238"/>
      </left>
      <right style="thin"/>
      <top style="double">
        <color theme="9" tint="-0.24993999302387238"/>
      </top>
      <bottom style="thin"/>
    </border>
    <border>
      <left style="thin"/>
      <right style="dotted"/>
      <top style="double">
        <color theme="9" tint="-0.24993999302387238"/>
      </top>
      <bottom style="thin"/>
    </border>
    <border>
      <left style="dotted"/>
      <right style="dotted"/>
      <top style="double">
        <color theme="9" tint="-0.24993999302387238"/>
      </top>
      <bottom style="thin"/>
    </border>
    <border>
      <left style="dotted"/>
      <right style="double">
        <color theme="9" tint="-0.24993999302387238"/>
      </right>
      <top style="double">
        <color theme="9" tint="-0.24993999302387238"/>
      </top>
      <bottom style="thin"/>
    </border>
    <border>
      <left style="double">
        <color theme="9" tint="-0.24993999302387238"/>
      </left>
      <right style="thin"/>
      <top style="thin"/>
      <bottom style="thin"/>
    </border>
    <border>
      <left style="dotted"/>
      <right style="double">
        <color theme="9" tint="-0.24993999302387238"/>
      </right>
      <top style="thin"/>
      <bottom style="thin"/>
    </border>
    <border>
      <left style="double">
        <color theme="9" tint="-0.24993999302387238"/>
      </left>
      <right style="thin"/>
      <top style="thin"/>
      <bottom style="double">
        <color theme="9" tint="-0.24993999302387238"/>
      </bottom>
    </border>
    <border>
      <left style="thin"/>
      <right style="dotted"/>
      <top style="thin"/>
      <bottom style="double">
        <color theme="9" tint="-0.24993999302387238"/>
      </bottom>
    </border>
    <border>
      <left style="dotted"/>
      <right style="dotted"/>
      <top style="thin"/>
      <bottom style="double">
        <color theme="9" tint="-0.24993999302387238"/>
      </bottom>
    </border>
    <border>
      <left style="dotted"/>
      <right style="double">
        <color theme="9" tint="-0.24993999302387238"/>
      </right>
      <top style="thin"/>
      <bottom style="double">
        <color theme="9" tint="-0.24993999302387238"/>
      </bottom>
    </border>
    <border>
      <left style="thin"/>
      <right style="thin"/>
      <top style="double">
        <color theme="9" tint="-0.24993999302387238"/>
      </top>
      <bottom style="thin"/>
    </border>
    <border>
      <left style="thin"/>
      <right style="double">
        <color theme="9" tint="-0.24993999302387238"/>
      </right>
      <top style="double">
        <color theme="9" tint="-0.24993999302387238"/>
      </top>
      <bottom style="thin"/>
    </border>
    <border>
      <left style="thin"/>
      <right style="double">
        <color theme="9" tint="-0.24993999302387238"/>
      </right>
      <top style="thin"/>
      <bottom style="thin"/>
    </border>
    <border>
      <left style="thin"/>
      <right style="thin"/>
      <top style="thin"/>
      <bottom style="double">
        <color theme="9" tint="-0.24993999302387238"/>
      </bottom>
    </border>
    <border>
      <left style="thin"/>
      <right style="double">
        <color theme="9" tint="-0.24993999302387238"/>
      </right>
      <top style="thin"/>
      <bottom style="double">
        <color theme="9" tint="-0.24993999302387238"/>
      </bottom>
    </border>
    <border>
      <left>
        <color indexed="63"/>
      </left>
      <right style="thin"/>
      <top style="double">
        <color theme="9" tint="-0.24993999302387238"/>
      </top>
      <bottom style="thin"/>
    </border>
    <border>
      <left>
        <color indexed="63"/>
      </left>
      <right style="thin"/>
      <top style="thin"/>
      <bottom style="double">
        <color theme="9" tint="-0.24993999302387238"/>
      </bottom>
    </border>
    <border>
      <left style="thin">
        <color theme="0"/>
      </left>
      <right style="thin">
        <color theme="0"/>
      </right>
      <top style="double"/>
      <bottom style="thin">
        <color theme="0"/>
      </bottom>
    </border>
    <border>
      <left>
        <color indexed="63"/>
      </left>
      <right>
        <color indexed="63"/>
      </right>
      <top style="thin">
        <color theme="0"/>
      </top>
      <bottom>
        <color indexed="63"/>
      </bottom>
    </border>
    <border>
      <left style="thin"/>
      <right style="thin"/>
      <top style="thin"/>
      <bottom>
        <color indexed="63"/>
      </bottom>
    </border>
    <border>
      <left style="double">
        <color theme="0"/>
      </left>
      <right>
        <color indexed="63"/>
      </right>
      <top>
        <color indexed="63"/>
      </top>
      <bottom>
        <color indexed="63"/>
      </bottom>
    </border>
    <border>
      <left style="double">
        <color theme="0"/>
      </left>
      <right style="thin">
        <color theme="0"/>
      </right>
      <top>
        <color indexed="63"/>
      </top>
      <bottom style="thin">
        <color theme="0"/>
      </bottom>
    </border>
    <border>
      <left style="thin"/>
      <right style="thin"/>
      <top>
        <color indexed="63"/>
      </top>
      <bottom style="thin"/>
    </border>
    <border>
      <left>
        <color indexed="63"/>
      </left>
      <right style="thin">
        <color theme="0"/>
      </right>
      <top style="thin">
        <color theme="0"/>
      </top>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double">
        <color theme="0"/>
      </left>
      <right style="double">
        <color theme="0"/>
      </right>
      <top>
        <color indexed="63"/>
      </top>
      <bottom>
        <color indexed="63"/>
      </bottom>
    </border>
    <border>
      <left style="thin"/>
      <right>
        <color indexed="63"/>
      </right>
      <top style="thin"/>
      <bottom style="thin"/>
    </border>
    <border>
      <left style="double">
        <color theme="9" tint="-0.24993999302387238"/>
      </left>
      <right style="thin"/>
      <top style="double">
        <color theme="9" tint="-0.24993999302387238"/>
      </top>
      <bottom>
        <color indexed="63"/>
      </bottom>
    </border>
    <border>
      <left>
        <color indexed="63"/>
      </left>
      <right style="thin"/>
      <top style="thin"/>
      <bottom>
        <color indexed="63"/>
      </bottom>
    </border>
    <border>
      <left style="double">
        <color theme="9" tint="-0.24993999302387238"/>
      </left>
      <right>
        <color indexed="63"/>
      </right>
      <top style="double">
        <color theme="9" tint="-0.24993999302387238"/>
      </top>
      <bottom style="thin"/>
    </border>
    <border>
      <left style="double">
        <color theme="9" tint="-0.24993999302387238"/>
      </left>
      <right>
        <color indexed="63"/>
      </right>
      <top style="thin"/>
      <bottom style="thin"/>
    </border>
    <border>
      <left style="double">
        <color theme="9" tint="-0.24993999302387238"/>
      </left>
      <right>
        <color indexed="63"/>
      </right>
      <top style="thin"/>
      <bottom style="double">
        <color theme="9" tint="-0.24993999302387238"/>
      </bottom>
    </border>
    <border>
      <left style="thin">
        <color theme="0"/>
      </left>
      <right>
        <color indexed="63"/>
      </right>
      <top style="thin">
        <color theme="0"/>
      </top>
      <bottom style="thin"/>
    </border>
    <border>
      <left style="double">
        <color theme="9" tint="-0.24993999302387238"/>
      </left>
      <right style="thin"/>
      <top style="double">
        <color theme="8"/>
      </top>
      <bottom style="thin"/>
    </border>
    <border>
      <left style="thin"/>
      <right style="double">
        <color theme="9" tint="-0.24993999302387238"/>
      </right>
      <top style="double">
        <color theme="8"/>
      </top>
      <bottom style="thin"/>
    </border>
    <border>
      <left style="double">
        <color theme="9" tint="-0.24993999302387238"/>
      </left>
      <right style="thin"/>
      <top style="thin"/>
      <bottom style="double">
        <color theme="8"/>
      </bottom>
    </border>
    <border>
      <left style="thin"/>
      <right style="double">
        <color theme="9" tint="-0.24993999302387238"/>
      </right>
      <top style="thin"/>
      <bottom style="double">
        <color theme="8"/>
      </bottom>
    </border>
    <border>
      <left style="thin"/>
      <right style="double">
        <color theme="9" tint="-0.24993999302387238"/>
      </right>
      <top>
        <color indexed="63"/>
      </top>
      <bottom style="thin"/>
    </border>
    <border>
      <left style="thin"/>
      <right style="thin"/>
      <top style="double"/>
      <bottom style="thin"/>
    </border>
    <border>
      <left style="thin">
        <color theme="0"/>
      </left>
      <right>
        <color indexed="63"/>
      </right>
      <top>
        <color indexed="63"/>
      </top>
      <bottom style="thin">
        <color theme="0"/>
      </bottom>
    </border>
    <border>
      <left style="double">
        <color theme="0"/>
      </left>
      <right style="double">
        <color theme="0"/>
      </right>
      <top>
        <color indexed="63"/>
      </top>
      <bottom style="double">
        <color theme="0"/>
      </bottom>
    </border>
    <border>
      <left style="thin">
        <color theme="0"/>
      </left>
      <right>
        <color indexed="63"/>
      </right>
      <top style="thin">
        <color theme="0"/>
      </top>
      <bottom>
        <color indexed="63"/>
      </bottom>
    </border>
    <border>
      <left style="double">
        <color theme="0"/>
      </left>
      <right style="double">
        <color theme="0"/>
      </right>
      <top style="double">
        <color theme="0"/>
      </top>
      <bottom>
        <color indexed="63"/>
      </bottom>
    </border>
    <border>
      <left style="double">
        <color theme="9" tint="-0.24993999302387238"/>
      </left>
      <right style="thin"/>
      <top style="double">
        <color theme="9" tint="-0.24993999302387238"/>
      </top>
      <bottom style="double">
        <color theme="9" tint="-0.24993999302387238"/>
      </bottom>
    </border>
    <border>
      <left style="thin"/>
      <right style="double">
        <color theme="9" tint="-0.24993999302387238"/>
      </right>
      <top style="double">
        <color theme="9" tint="-0.24993999302387238"/>
      </top>
      <bottom style="double">
        <color theme="9" tint="-0.24993999302387238"/>
      </bottom>
    </border>
    <border>
      <left style="thin">
        <color theme="0"/>
      </left>
      <right style="thin"/>
      <top style="thin"/>
      <bottom style="thin"/>
    </border>
    <border>
      <left>
        <color indexed="63"/>
      </left>
      <right>
        <color indexed="63"/>
      </right>
      <top style="thin">
        <color theme="0"/>
      </top>
      <bottom style="thin">
        <color theme="0"/>
      </bottom>
    </border>
    <border>
      <left style="thin"/>
      <right style="thin">
        <color theme="0"/>
      </right>
      <top style="thin"/>
      <bottom style="thin"/>
    </border>
    <border>
      <left style="thin">
        <color theme="0"/>
      </left>
      <right style="thin">
        <color theme="0"/>
      </right>
      <top style="thin"/>
      <bottom style="thin"/>
    </border>
    <border>
      <left style="thin">
        <color theme="0"/>
      </left>
      <right>
        <color indexed="63"/>
      </right>
      <top>
        <color indexed="63"/>
      </top>
      <bottom style="thin"/>
    </border>
    <border>
      <left style="thin">
        <color theme="0"/>
      </left>
      <right style="thin">
        <color theme="0"/>
      </right>
      <top>
        <color indexed="63"/>
      </top>
      <bottom style="thin"/>
    </border>
    <border>
      <left style="thin"/>
      <right style="thin">
        <color theme="0"/>
      </right>
      <top style="thin"/>
      <bottom style="thin">
        <color theme="0"/>
      </bottom>
    </border>
    <border>
      <left style="thin">
        <color theme="0"/>
      </left>
      <right style="thin">
        <color theme="0"/>
      </right>
      <top style="thin"/>
      <bottom style="thin">
        <color theme="0"/>
      </bottom>
    </border>
    <border>
      <left style="thin">
        <color theme="0"/>
      </left>
      <right style="thin"/>
      <top style="thin"/>
      <bottom style="thin">
        <color theme="0"/>
      </bottom>
    </border>
    <border>
      <left style="double">
        <color theme="9" tint="-0.24993999302387238"/>
      </left>
      <right style="double">
        <color theme="9" tint="-0.24993999302387238"/>
      </right>
      <top style="double">
        <color theme="9" tint="-0.24993999302387238"/>
      </top>
      <bottom style="thin"/>
    </border>
    <border>
      <left style="double">
        <color theme="9" tint="-0.24993999302387238"/>
      </left>
      <right style="double">
        <color theme="9" tint="-0.24993999302387238"/>
      </right>
      <top style="thin"/>
      <bottom style="thin"/>
    </border>
    <border>
      <left>
        <color indexed="63"/>
      </left>
      <right>
        <color indexed="63"/>
      </right>
      <top style="thin"/>
      <bottom style="thin"/>
    </border>
    <border>
      <left style="double">
        <color theme="9" tint="-0.24993999302387238"/>
      </left>
      <right style="double">
        <color theme="9" tint="-0.24993999302387238"/>
      </right>
      <top style="thin"/>
      <bottom style="double">
        <color theme="9" tint="-0.24993999302387238"/>
      </bottom>
    </border>
    <border>
      <left>
        <color indexed="63"/>
      </left>
      <right style="thin">
        <color theme="0"/>
      </right>
      <top style="thin">
        <color theme="0"/>
      </top>
      <bottom>
        <color indexed="63"/>
      </bottom>
    </border>
    <border>
      <left style="thin"/>
      <right style="thin"/>
      <top style="double">
        <color theme="8"/>
      </top>
      <bottom style="double">
        <color theme="8"/>
      </bottom>
    </border>
    <border>
      <left style="thin"/>
      <right style="double">
        <color theme="9" tint="-0.24993999302387238"/>
      </right>
      <top style="double">
        <color theme="8"/>
      </top>
      <bottom style="double">
        <color theme="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color theme="9" tint="-0.24993999302387238"/>
      </bottom>
    </border>
    <border>
      <left>
        <color indexed="63"/>
      </left>
      <right>
        <color indexed="63"/>
      </right>
      <top style="thin"/>
      <bottom style="double">
        <color theme="9" tint="-0.24993999302387238"/>
      </bottom>
    </border>
    <border>
      <left>
        <color indexed="63"/>
      </left>
      <right>
        <color indexed="63"/>
      </right>
      <top style="thin"/>
      <bottom>
        <color indexed="63"/>
      </bottom>
    </border>
    <border>
      <left style="thin"/>
      <right>
        <color indexed="63"/>
      </right>
      <top style="double">
        <color theme="9" tint="-0.24993999302387238"/>
      </top>
      <bottom style="double">
        <color theme="9" tint="-0.24993999302387238"/>
      </bottom>
    </border>
    <border>
      <left>
        <color indexed="63"/>
      </left>
      <right>
        <color indexed="63"/>
      </right>
      <top style="double">
        <color theme="9" tint="-0.24993999302387238"/>
      </top>
      <bottom style="double">
        <color theme="9" tint="-0.24993999302387238"/>
      </bottom>
    </border>
    <border>
      <left style="double">
        <color theme="8"/>
      </left>
      <right>
        <color indexed="63"/>
      </right>
      <top style="double">
        <color theme="8"/>
      </top>
      <bottom style="double">
        <color theme="8"/>
      </bottom>
    </border>
    <border>
      <left>
        <color indexed="63"/>
      </left>
      <right>
        <color indexed="63"/>
      </right>
      <top style="double">
        <color theme="8"/>
      </top>
      <bottom style="double">
        <color theme="8"/>
      </bottom>
    </border>
    <border>
      <left>
        <color indexed="63"/>
      </left>
      <right style="thin"/>
      <top style="double">
        <color theme="8"/>
      </top>
      <bottom style="double">
        <color theme="8"/>
      </bottom>
    </border>
    <border>
      <left>
        <color indexed="63"/>
      </left>
      <right>
        <color indexed="63"/>
      </right>
      <top>
        <color indexed="63"/>
      </top>
      <bottom style="thin">
        <color theme="0"/>
      </bottom>
    </border>
    <border>
      <left style="thin"/>
      <right style="double">
        <color theme="8"/>
      </right>
      <top style="double">
        <color theme="8"/>
      </top>
      <bottom style="double">
        <color theme="8"/>
      </bottom>
    </border>
    <border>
      <left>
        <color indexed="63"/>
      </left>
      <right style="thin">
        <color theme="0"/>
      </right>
      <top style="thin"/>
      <bottom>
        <color indexed="63"/>
      </bottom>
    </border>
    <border>
      <left style="thin"/>
      <right>
        <color indexed="63"/>
      </right>
      <top style="double">
        <color theme="9" tint="-0.24993999302387238"/>
      </top>
      <bottom style="thin"/>
    </border>
    <border>
      <left style="thin">
        <color theme="0"/>
      </left>
      <right style="thin"/>
      <top>
        <color indexed="63"/>
      </top>
      <bottom style="thin">
        <color theme="0"/>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color theme="9" tint="-0.24993999302387238"/>
      </right>
      <top style="thin"/>
      <bottom style="thin"/>
    </border>
    <border>
      <left style="double">
        <color theme="9" tint="-0.24993999302387238"/>
      </left>
      <right>
        <color indexed="63"/>
      </right>
      <top style="double">
        <color theme="9" tint="-0.24993999302387238"/>
      </top>
      <bottom style="double">
        <color theme="9" tint="-0.24993999302387238"/>
      </bottom>
    </border>
    <border>
      <left>
        <color indexed="63"/>
      </left>
      <right style="thin"/>
      <top style="double">
        <color theme="9" tint="-0.24993999302387238"/>
      </top>
      <bottom style="double">
        <color theme="9" tint="-0.24993999302387238"/>
      </bottom>
    </border>
    <border>
      <left style="double"/>
      <right style="thin"/>
      <top style="double"/>
      <bottom style="thin"/>
    </border>
    <border>
      <left style="thin"/>
      <right style="double"/>
      <top style="double"/>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double">
        <color theme="9" tint="-0.24993999302387238"/>
      </right>
      <top style="double">
        <color theme="9" tint="-0.24993999302387238"/>
      </top>
      <bottom style="double">
        <color theme="9" tint="-0.24993999302387238"/>
      </bottom>
    </border>
    <border>
      <left>
        <color indexed="63"/>
      </left>
      <right style="double">
        <color theme="9" tint="-0.24993999302387238"/>
      </right>
      <top style="double">
        <color theme="9" tint="-0.24993999302387238"/>
      </top>
      <bottom style="thin"/>
    </border>
    <border>
      <left>
        <color indexed="63"/>
      </left>
      <right style="double">
        <color rgb="FFE26B0A"/>
      </right>
      <top style="thin"/>
      <bottom style="thin"/>
    </border>
    <border>
      <left style="double">
        <color rgb="FFE26B0A"/>
      </left>
      <right>
        <color indexed="63"/>
      </right>
      <top style="double">
        <color theme="9" tint="-0.24993999302387238"/>
      </top>
      <bottom style="thin"/>
    </border>
    <border>
      <left>
        <color indexed="63"/>
      </left>
      <right>
        <color indexed="63"/>
      </right>
      <top style="double">
        <color theme="9" tint="-0.24993999302387238"/>
      </top>
      <bottom style="thin"/>
    </border>
    <border>
      <left style="double">
        <color rgb="FFE26B0A"/>
      </left>
      <right>
        <color indexed="63"/>
      </right>
      <top style="thin"/>
      <bottom style="thin"/>
    </border>
    <border>
      <left style="double">
        <color rgb="FFE26B0A"/>
      </left>
      <right>
        <color indexed="63"/>
      </right>
      <top>
        <color indexed="63"/>
      </top>
      <bottom style="thin"/>
    </border>
    <border>
      <left>
        <color indexed="63"/>
      </left>
      <right style="double">
        <color theme="9" tint="-0.24993999302387238"/>
      </right>
      <top style="thin"/>
      <bottom style="double">
        <color theme="9" tint="-0.24993999302387238"/>
      </bottom>
    </border>
    <border>
      <left style="double">
        <color rgb="FFE26B0A"/>
      </left>
      <right>
        <color indexed="63"/>
      </right>
      <top>
        <color indexed="63"/>
      </top>
      <bottom style="double">
        <color theme="9" tint="-0.24993999302387238"/>
      </bottom>
    </border>
    <border>
      <left>
        <color indexed="63"/>
      </left>
      <right>
        <color indexed="63"/>
      </right>
      <top>
        <color indexed="63"/>
      </top>
      <bottom style="double">
        <color theme="9" tint="-0.24993999302387238"/>
      </bottom>
    </border>
    <border>
      <left>
        <color indexed="63"/>
      </left>
      <right style="thin"/>
      <top>
        <color indexed="63"/>
      </top>
      <bottom style="double">
        <color theme="9" tint="-0.24993999302387238"/>
      </bottom>
    </border>
    <border>
      <left style="double"/>
      <right>
        <color indexed="63"/>
      </right>
      <top style="double"/>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0" borderId="0" applyNumberFormat="0" applyFill="0" applyBorder="0" applyAlignment="0" applyProtection="0"/>
    <xf numFmtId="0" fontId="74" fillId="32" borderId="0" applyNumberFormat="0" applyBorder="0" applyAlignment="0" applyProtection="0"/>
  </cellStyleXfs>
  <cellXfs count="479">
    <xf numFmtId="0" fontId="0" fillId="0" borderId="0" xfId="0" applyAlignment="1">
      <alignment/>
    </xf>
    <xf numFmtId="0" fontId="3" fillId="0" borderId="10" xfId="0" applyFont="1" applyBorder="1" applyAlignment="1" applyProtection="1">
      <alignment horizontal="center" vertical="center"/>
      <protection locked="0"/>
    </xf>
    <xf numFmtId="0" fontId="75" fillId="0" borderId="11" xfId="0" applyFont="1" applyBorder="1" applyAlignment="1" applyProtection="1">
      <alignment vertical="center"/>
      <protection/>
    </xf>
    <xf numFmtId="0" fontId="4" fillId="0" borderId="0" xfId="0" applyFont="1" applyAlignment="1" applyProtection="1">
      <alignment vertical="center"/>
      <protection/>
    </xf>
    <xf numFmtId="0" fontId="2"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7" fillId="0" borderId="13" xfId="0" applyFont="1" applyBorder="1" applyAlignment="1" applyProtection="1">
      <alignment/>
      <protection/>
    </xf>
    <xf numFmtId="0" fontId="76" fillId="0" borderId="11" xfId="0" applyFont="1" applyBorder="1" applyAlignment="1" applyProtection="1">
      <alignment/>
      <protection/>
    </xf>
    <xf numFmtId="0" fontId="7" fillId="0" borderId="0" xfId="0" applyFont="1" applyAlignment="1" applyProtection="1">
      <alignment/>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5" xfId="0" applyFont="1" applyBorder="1" applyAlignment="1" applyProtection="1">
      <alignment vertical="center"/>
      <protection/>
    </xf>
    <xf numFmtId="0" fontId="7" fillId="0" borderId="15" xfId="0" applyFont="1" applyBorder="1" applyAlignment="1" applyProtection="1">
      <alignment/>
      <protection/>
    </xf>
    <xf numFmtId="0" fontId="7" fillId="0" borderId="16" xfId="0" applyFont="1" applyBorder="1" applyAlignment="1" applyProtection="1">
      <alignment/>
      <protection/>
    </xf>
    <xf numFmtId="0" fontId="4" fillId="0" borderId="17" xfId="0" applyFont="1" applyBorder="1" applyAlignment="1" applyProtection="1">
      <alignment horizontal="center" vertical="center"/>
      <protection/>
    </xf>
    <xf numFmtId="0" fontId="7" fillId="0" borderId="18" xfId="0" applyFont="1" applyBorder="1" applyAlignment="1" applyProtection="1">
      <alignment/>
      <protection/>
    </xf>
    <xf numFmtId="0" fontId="7" fillId="0" borderId="11" xfId="0" applyFont="1" applyBorder="1" applyAlignment="1" applyProtection="1">
      <alignment/>
      <protection/>
    </xf>
    <xf numFmtId="0" fontId="4" fillId="0" borderId="19" xfId="0" applyFont="1" applyBorder="1" applyAlignment="1" applyProtection="1">
      <alignment vertical="center"/>
      <protection/>
    </xf>
    <xf numFmtId="0" fontId="7" fillId="0" borderId="0" xfId="0" applyFont="1" applyBorder="1" applyAlignment="1" applyProtection="1">
      <alignment/>
      <protection/>
    </xf>
    <xf numFmtId="0" fontId="4" fillId="0" borderId="20" xfId="0" applyFont="1" applyBorder="1" applyAlignment="1" applyProtection="1">
      <alignment vertical="center"/>
      <protection/>
    </xf>
    <xf numFmtId="0" fontId="7" fillId="0" borderId="19" xfId="0" applyFont="1" applyBorder="1" applyAlignment="1" applyProtection="1">
      <alignment/>
      <protection/>
    </xf>
    <xf numFmtId="0" fontId="7" fillId="0" borderId="20" xfId="0" applyFont="1" applyBorder="1" applyAlignment="1" applyProtection="1">
      <alignment/>
      <protection/>
    </xf>
    <xf numFmtId="0" fontId="7" fillId="0" borderId="21" xfId="0" applyFont="1" applyBorder="1" applyAlignment="1" applyProtection="1">
      <alignment/>
      <protection/>
    </xf>
    <xf numFmtId="0" fontId="7" fillId="0" borderId="22" xfId="0" applyFont="1" applyBorder="1" applyAlignment="1" applyProtection="1">
      <alignment/>
      <protection/>
    </xf>
    <xf numFmtId="0" fontId="7" fillId="0" borderId="23" xfId="0" applyFont="1" applyBorder="1" applyAlignment="1" applyProtection="1">
      <alignment/>
      <protection/>
    </xf>
    <xf numFmtId="0" fontId="4" fillId="0" borderId="24" xfId="0" applyFont="1" applyBorder="1" applyAlignment="1" applyProtection="1">
      <alignment horizontal="center" vertical="center"/>
      <protection locked="0"/>
    </xf>
    <xf numFmtId="0" fontId="4" fillId="0" borderId="11"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8" xfId="0" applyFont="1" applyBorder="1" applyAlignment="1" applyProtection="1">
      <alignment vertical="center"/>
      <protection/>
    </xf>
    <xf numFmtId="0" fontId="76" fillId="0" borderId="16" xfId="0" applyFont="1" applyBorder="1" applyAlignment="1" applyProtection="1">
      <alignment/>
      <protection/>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6" fillId="0" borderId="16" xfId="0" applyFont="1" applyBorder="1" applyAlignment="1" applyProtection="1">
      <alignment horizontal="center" shrinkToFit="1"/>
      <protection/>
    </xf>
    <xf numFmtId="0" fontId="75" fillId="0" borderId="16" xfId="0" applyFont="1" applyBorder="1" applyAlignment="1" applyProtection="1">
      <alignment horizontal="center" shrinkToFit="1"/>
      <protection/>
    </xf>
    <xf numFmtId="0" fontId="6" fillId="0" borderId="16" xfId="0" applyFont="1" applyBorder="1" applyAlignment="1" applyProtection="1">
      <alignment horizontal="center" vertical="center" shrinkToFit="1"/>
      <protection/>
    </xf>
    <xf numFmtId="0" fontId="75" fillId="0" borderId="16" xfId="0" applyFont="1" applyBorder="1" applyAlignment="1" applyProtection="1">
      <alignment horizontal="center" vertical="center" shrinkToFit="1"/>
      <protection/>
    </xf>
    <xf numFmtId="0" fontId="7" fillId="0" borderId="27" xfId="0" applyFont="1" applyBorder="1" applyAlignment="1" applyProtection="1">
      <alignment/>
      <protection/>
    </xf>
    <xf numFmtId="0" fontId="76" fillId="0" borderId="28" xfId="0" applyFont="1" applyBorder="1" applyAlignment="1" applyProtection="1">
      <alignment/>
      <protection/>
    </xf>
    <xf numFmtId="0" fontId="76" fillId="0" borderId="27" xfId="0" applyFont="1" applyBorder="1" applyAlignment="1" applyProtection="1">
      <alignment/>
      <protection/>
    </xf>
    <xf numFmtId="0" fontId="4" fillId="0" borderId="0" xfId="0" applyFont="1" applyFill="1" applyAlignment="1" applyProtection="1">
      <alignment vertical="center"/>
      <protection/>
    </xf>
    <xf numFmtId="0" fontId="7" fillId="0" borderId="0" xfId="0" applyFont="1" applyFill="1" applyAlignment="1" applyProtection="1">
      <alignment/>
      <protection/>
    </xf>
    <xf numFmtId="56" fontId="7" fillId="0" borderId="0" xfId="0" applyNumberFormat="1" applyFont="1" applyFill="1" applyAlignment="1" applyProtection="1" quotePrefix="1">
      <alignment/>
      <protection/>
    </xf>
    <xf numFmtId="0" fontId="4" fillId="0" borderId="11" xfId="0" applyFont="1" applyFill="1" applyBorder="1" applyAlignment="1" applyProtection="1">
      <alignment vertical="center"/>
      <protection/>
    </xf>
    <xf numFmtId="0" fontId="7" fillId="0" borderId="0" xfId="0" applyFont="1" applyFill="1" applyAlignment="1" applyProtection="1" quotePrefix="1">
      <alignment/>
      <protection/>
    </xf>
    <xf numFmtId="0" fontId="3" fillId="0" borderId="29"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176" fontId="3" fillId="0" borderId="32" xfId="0" applyNumberFormat="1" applyFont="1" applyFill="1" applyBorder="1" applyAlignment="1" applyProtection="1">
      <alignment horizontal="center" vertical="center"/>
      <protection locked="0"/>
    </xf>
    <xf numFmtId="0" fontId="4" fillId="0" borderId="33" xfId="0" applyFont="1" applyBorder="1" applyAlignment="1" applyProtection="1">
      <alignment vertical="center"/>
      <protection locked="0"/>
    </xf>
    <xf numFmtId="176" fontId="3" fillId="0" borderId="34" xfId="0" applyNumberFormat="1" applyFont="1" applyFill="1" applyBorder="1" applyAlignment="1" applyProtection="1">
      <alignment horizontal="center" vertical="center"/>
      <protection locked="0"/>
    </xf>
    <xf numFmtId="0" fontId="3" fillId="0" borderId="33" xfId="0" applyFont="1" applyBorder="1" applyAlignment="1" applyProtection="1">
      <alignment vertical="center"/>
      <protection locked="0"/>
    </xf>
    <xf numFmtId="176" fontId="3" fillId="0" borderId="34" xfId="0" applyNumberFormat="1" applyFont="1" applyFill="1" applyBorder="1" applyAlignment="1" applyProtection="1">
      <alignment vertical="center"/>
      <protection locked="0"/>
    </xf>
    <xf numFmtId="0" fontId="4" fillId="0" borderId="35" xfId="0" applyFont="1" applyBorder="1" applyAlignment="1" applyProtection="1">
      <alignment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176" fontId="3" fillId="0" borderId="38" xfId="0" applyNumberFormat="1" applyFont="1" applyFill="1" applyBorder="1" applyAlignment="1" applyProtection="1">
      <alignment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29" xfId="0" applyFont="1" applyBorder="1" applyAlignment="1" applyProtection="1">
      <alignment vertical="center" wrapText="1"/>
      <protection locked="0"/>
    </xf>
    <xf numFmtId="0" fontId="4" fillId="0" borderId="39" xfId="0" applyFont="1" applyBorder="1" applyAlignment="1" applyProtection="1">
      <alignment vertical="center" wrapText="1"/>
      <protection locked="0"/>
    </xf>
    <xf numFmtId="0" fontId="3" fillId="0" borderId="39" xfId="0" applyFont="1" applyBorder="1" applyAlignment="1" applyProtection="1">
      <alignment vertical="center" wrapText="1"/>
      <protection locked="0"/>
    </xf>
    <xf numFmtId="0" fontId="3" fillId="0" borderId="40" xfId="0" applyFont="1" applyBorder="1" applyAlignment="1" applyProtection="1">
      <alignment vertical="center" wrapText="1"/>
      <protection locked="0"/>
    </xf>
    <xf numFmtId="0" fontId="4" fillId="0" borderId="46" xfId="0" applyFont="1" applyBorder="1" applyAlignment="1" applyProtection="1">
      <alignment vertical="center"/>
      <protection/>
    </xf>
    <xf numFmtId="0" fontId="4" fillId="0" borderId="47" xfId="0" applyFont="1" applyBorder="1" applyAlignment="1" applyProtection="1">
      <alignment vertical="center"/>
      <protection/>
    </xf>
    <xf numFmtId="0" fontId="4" fillId="0" borderId="10" xfId="0" applyFont="1" applyFill="1" applyBorder="1" applyAlignment="1" applyProtection="1">
      <alignment horizontal="center" vertical="center"/>
      <protection locked="0"/>
    </xf>
    <xf numFmtId="0" fontId="77" fillId="0" borderId="11" xfId="0" applyFont="1" applyBorder="1" applyAlignment="1" applyProtection="1">
      <alignment horizontal="right" vertical="center"/>
      <protection/>
    </xf>
    <xf numFmtId="0" fontId="78" fillId="0" borderId="27" xfId="0" applyFont="1" applyBorder="1" applyAlignment="1" applyProtection="1">
      <alignment horizontal="right" vertical="center"/>
      <protection/>
    </xf>
    <xf numFmtId="0" fontId="79" fillId="0" borderId="27" xfId="0" applyFont="1" applyBorder="1" applyAlignment="1" applyProtection="1">
      <alignment vertical="center"/>
      <protection/>
    </xf>
    <xf numFmtId="0" fontId="78" fillId="0" borderId="48" xfId="0" applyFont="1" applyBorder="1" applyAlignment="1" applyProtection="1">
      <alignment vertical="center" wrapText="1"/>
      <protection/>
    </xf>
    <xf numFmtId="0" fontId="78" fillId="0" borderId="10" xfId="0" applyFont="1" applyBorder="1" applyAlignment="1" applyProtection="1">
      <alignment horizontal="center" vertical="center" wrapText="1"/>
      <protection/>
    </xf>
    <xf numFmtId="176" fontId="80" fillId="0" borderId="10" xfId="0" applyNumberFormat="1" applyFont="1" applyFill="1" applyBorder="1" applyAlignment="1" applyProtection="1">
      <alignment horizontal="center" vertical="center"/>
      <protection/>
    </xf>
    <xf numFmtId="0" fontId="78" fillId="0" borderId="49" xfId="0" applyFont="1" applyBorder="1" applyAlignment="1" applyProtection="1">
      <alignment horizontal="right" vertical="top"/>
      <protection/>
    </xf>
    <xf numFmtId="0" fontId="78" fillId="0" borderId="50" xfId="0" applyFont="1" applyBorder="1" applyAlignment="1" applyProtection="1">
      <alignment vertical="center"/>
      <protection/>
    </xf>
    <xf numFmtId="0" fontId="78" fillId="0" borderId="16" xfId="0" applyFont="1" applyBorder="1" applyAlignment="1" applyProtection="1">
      <alignment vertical="center"/>
      <protection/>
    </xf>
    <xf numFmtId="176" fontId="77" fillId="0" borderId="51" xfId="0" applyNumberFormat="1" applyFont="1" applyBorder="1" applyAlignment="1" applyProtection="1">
      <alignment horizontal="center" vertical="center" shrinkToFit="1"/>
      <protection/>
    </xf>
    <xf numFmtId="0" fontId="81" fillId="0" borderId="19" xfId="0" applyFont="1" applyBorder="1" applyAlignment="1" applyProtection="1">
      <alignment horizontal="center" vertical="center"/>
      <protection/>
    </xf>
    <xf numFmtId="0" fontId="78" fillId="0" borderId="18" xfId="0" applyFont="1" applyBorder="1" applyAlignment="1" applyProtection="1">
      <alignment vertical="center"/>
      <protection/>
    </xf>
    <xf numFmtId="0" fontId="78" fillId="0" borderId="11" xfId="0" applyFont="1" applyBorder="1" applyAlignment="1" applyProtection="1">
      <alignment vertical="center"/>
      <protection/>
    </xf>
    <xf numFmtId="0" fontId="78" fillId="0" borderId="20" xfId="0" applyFont="1" applyBorder="1" applyAlignment="1" applyProtection="1">
      <alignment horizontal="right" vertical="center"/>
      <protection/>
    </xf>
    <xf numFmtId="0" fontId="81" fillId="0" borderId="21" xfId="0" applyFont="1" applyBorder="1" applyAlignment="1" applyProtection="1">
      <alignment horizontal="center" vertical="center"/>
      <protection/>
    </xf>
    <xf numFmtId="0" fontId="78" fillId="0" borderId="52" xfId="0" applyFont="1" applyBorder="1" applyAlignment="1" applyProtection="1">
      <alignment vertical="center"/>
      <protection/>
    </xf>
    <xf numFmtId="0" fontId="78" fillId="0" borderId="22" xfId="0" applyFont="1" applyBorder="1" applyAlignment="1" applyProtection="1">
      <alignment vertical="center"/>
      <protection/>
    </xf>
    <xf numFmtId="0" fontId="78" fillId="0" borderId="23" xfId="0" applyFont="1" applyBorder="1" applyAlignment="1" applyProtection="1">
      <alignment horizontal="right" vertical="center"/>
      <protection/>
    </xf>
    <xf numFmtId="0" fontId="78" fillId="0" borderId="48" xfId="0" applyFont="1" applyBorder="1" applyAlignment="1" applyProtection="1">
      <alignment horizontal="center" vertical="center" wrapText="1"/>
      <protection/>
    </xf>
    <xf numFmtId="0" fontId="78" fillId="0" borderId="53" xfId="0" applyFont="1" applyBorder="1" applyAlignment="1" applyProtection="1">
      <alignment horizontal="center" vertical="center" wrapText="1"/>
      <protection/>
    </xf>
    <xf numFmtId="0" fontId="78" fillId="0" borderId="54" xfId="0" applyFont="1" applyBorder="1" applyAlignment="1" applyProtection="1">
      <alignment horizontal="center" vertical="center" wrapText="1"/>
      <protection/>
    </xf>
    <xf numFmtId="0" fontId="78" fillId="0" borderId="55" xfId="0" applyFont="1" applyBorder="1" applyAlignment="1" applyProtection="1">
      <alignment horizontal="center" vertical="center" wrapText="1"/>
      <protection/>
    </xf>
    <xf numFmtId="0" fontId="78" fillId="0" borderId="56" xfId="0" applyFont="1" applyBorder="1" applyAlignment="1" applyProtection="1">
      <alignment horizontal="left" vertical="top"/>
      <protection/>
    </xf>
    <xf numFmtId="0" fontId="78" fillId="0" borderId="56" xfId="0" applyFont="1" applyBorder="1" applyAlignment="1" applyProtection="1">
      <alignment horizontal="right" vertical="top"/>
      <protection/>
    </xf>
    <xf numFmtId="176" fontId="80" fillId="0" borderId="57" xfId="0" applyNumberFormat="1" applyFont="1" applyFill="1" applyBorder="1" applyAlignment="1" applyProtection="1">
      <alignment horizontal="center" vertical="center"/>
      <protection/>
    </xf>
    <xf numFmtId="0" fontId="5" fillId="0" borderId="58" xfId="0" applyFont="1" applyBorder="1" applyAlignment="1" applyProtection="1">
      <alignment horizontal="left" vertical="center" shrinkToFit="1"/>
      <protection locked="0"/>
    </xf>
    <xf numFmtId="0" fontId="4" fillId="0" borderId="33" xfId="0" applyFont="1" applyBorder="1" applyAlignment="1" applyProtection="1">
      <alignment vertical="center" shrinkToFit="1"/>
      <protection locked="0"/>
    </xf>
    <xf numFmtId="0" fontId="4" fillId="0" borderId="35" xfId="0" applyFont="1" applyBorder="1" applyAlignment="1" applyProtection="1">
      <alignment vertical="center" shrinkToFit="1"/>
      <protection locked="0"/>
    </xf>
    <xf numFmtId="0" fontId="4" fillId="0" borderId="39"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14" fillId="0" borderId="27" xfId="0" applyFont="1" applyBorder="1" applyAlignment="1" applyProtection="1">
      <alignment horizontal="right" vertical="center"/>
      <protection/>
    </xf>
    <xf numFmtId="0" fontId="14" fillId="0" borderId="17" xfId="0" applyFont="1" applyBorder="1" applyAlignment="1" applyProtection="1">
      <alignment horizontal="center" vertical="center"/>
      <protection/>
    </xf>
    <xf numFmtId="0" fontId="14" fillId="0" borderId="59" xfId="0" applyFont="1" applyBorder="1" applyAlignment="1" applyProtection="1">
      <alignment horizontal="center" vertical="center"/>
      <protection/>
    </xf>
    <xf numFmtId="0" fontId="14" fillId="0" borderId="11" xfId="0" applyFont="1" applyBorder="1" applyAlignment="1" applyProtection="1">
      <alignment vertical="center"/>
      <protection/>
    </xf>
    <xf numFmtId="0" fontId="14" fillId="0" borderId="16" xfId="0" applyFont="1" applyBorder="1" applyAlignment="1" applyProtection="1">
      <alignment vertical="center"/>
      <protection/>
    </xf>
    <xf numFmtId="0" fontId="14" fillId="0" borderId="0" xfId="0" applyFont="1" applyAlignment="1" applyProtection="1">
      <alignment vertical="center"/>
      <protection/>
    </xf>
    <xf numFmtId="0" fontId="14" fillId="0" borderId="18" xfId="0" applyFont="1" applyBorder="1" applyAlignment="1" applyProtection="1">
      <alignment vertical="center"/>
      <protection/>
    </xf>
    <xf numFmtId="0" fontId="82" fillId="0" borderId="11" xfId="0" applyFont="1" applyBorder="1" applyAlignment="1" applyProtection="1">
      <alignment vertical="center"/>
      <protection/>
    </xf>
    <xf numFmtId="0" fontId="13" fillId="0" borderId="11" xfId="0" applyFont="1" applyBorder="1" applyAlignment="1" applyProtection="1">
      <alignment vertical="center"/>
      <protection/>
    </xf>
    <xf numFmtId="0" fontId="14" fillId="0" borderId="12" xfId="0" applyFont="1" applyBorder="1" applyAlignment="1" applyProtection="1">
      <alignment vertical="center"/>
      <protection/>
    </xf>
    <xf numFmtId="0" fontId="0" fillId="0" borderId="27" xfId="0" applyFont="1" applyBorder="1" applyAlignment="1" applyProtection="1">
      <alignment/>
      <protection/>
    </xf>
    <xf numFmtId="0" fontId="0" fillId="0" borderId="11" xfId="0" applyFont="1" applyBorder="1" applyAlignment="1" applyProtection="1">
      <alignment/>
      <protection/>
    </xf>
    <xf numFmtId="0" fontId="0" fillId="0" borderId="0" xfId="0" applyFont="1" applyAlignment="1" applyProtection="1">
      <alignment/>
      <protection/>
    </xf>
    <xf numFmtId="0" fontId="83" fillId="0" borderId="11" xfId="0" applyFont="1" applyBorder="1" applyAlignment="1" applyProtection="1">
      <alignment/>
      <protection/>
    </xf>
    <xf numFmtId="0" fontId="14" fillId="0" borderId="15" xfId="0" applyFont="1" applyBorder="1" applyAlignment="1" applyProtection="1">
      <alignment vertical="center" wrapText="1"/>
      <protection locked="0"/>
    </xf>
    <xf numFmtId="0" fontId="14" fillId="0" borderId="16" xfId="0" applyFont="1" applyBorder="1" applyAlignment="1" applyProtection="1">
      <alignment vertical="center" wrapText="1"/>
      <protection locked="0"/>
    </xf>
    <xf numFmtId="0" fontId="14" fillId="0" borderId="28" xfId="0" applyFont="1" applyBorder="1" applyAlignment="1" applyProtection="1">
      <alignment vertical="center"/>
      <protection/>
    </xf>
    <xf numFmtId="0" fontId="16" fillId="0" borderId="16" xfId="0" applyFont="1" applyBorder="1" applyAlignment="1" applyProtection="1">
      <alignment horizontal="center" shrinkToFit="1"/>
      <protection/>
    </xf>
    <xf numFmtId="0" fontId="82" fillId="0" borderId="16" xfId="0" applyFont="1" applyBorder="1" applyAlignment="1" applyProtection="1">
      <alignment horizontal="center" shrinkToFit="1"/>
      <protection/>
    </xf>
    <xf numFmtId="0" fontId="16" fillId="0" borderId="16" xfId="0" applyFont="1" applyBorder="1" applyAlignment="1" applyProtection="1">
      <alignment horizontal="center" vertical="center" shrinkToFit="1"/>
      <protection/>
    </xf>
    <xf numFmtId="0" fontId="82" fillId="0" borderId="16" xfId="0" applyFont="1" applyBorder="1" applyAlignment="1" applyProtection="1">
      <alignment horizontal="center" vertical="center" shrinkToFit="1"/>
      <protection/>
    </xf>
    <xf numFmtId="0" fontId="0" fillId="0" borderId="16" xfId="0" applyFont="1" applyBorder="1" applyAlignment="1" applyProtection="1">
      <alignment/>
      <protection/>
    </xf>
    <xf numFmtId="0" fontId="14" fillId="0" borderId="19" xfId="0" applyFont="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83" fillId="0" borderId="28" xfId="0" applyFont="1" applyBorder="1" applyAlignment="1" applyProtection="1">
      <alignment/>
      <protection/>
    </xf>
    <xf numFmtId="0" fontId="83" fillId="0" borderId="16" xfId="0" applyFont="1" applyBorder="1" applyAlignment="1" applyProtection="1">
      <alignment/>
      <protection/>
    </xf>
    <xf numFmtId="0" fontId="83" fillId="0" borderId="27" xfId="0" applyFont="1" applyBorder="1" applyAlignment="1" applyProtection="1">
      <alignment/>
      <protection/>
    </xf>
    <xf numFmtId="0" fontId="14" fillId="0" borderId="14" xfId="0" applyFont="1" applyBorder="1" applyAlignment="1" applyProtection="1">
      <alignment horizontal="center" vertical="center" wrapText="1"/>
      <protection/>
    </xf>
    <xf numFmtId="0" fontId="14" fillId="0" borderId="15" xfId="0" applyFont="1" applyBorder="1" applyAlignment="1" applyProtection="1">
      <alignment horizontal="center" vertical="center" wrapText="1"/>
      <protection/>
    </xf>
    <xf numFmtId="0" fontId="14" fillId="0" borderId="15" xfId="0" applyFont="1" applyBorder="1" applyAlignment="1" applyProtection="1">
      <alignment vertical="center"/>
      <protection/>
    </xf>
    <xf numFmtId="0" fontId="0" fillId="0" borderId="15" xfId="0" applyFont="1" applyBorder="1" applyAlignment="1" applyProtection="1">
      <alignment/>
      <protection/>
    </xf>
    <xf numFmtId="0" fontId="14" fillId="0" borderId="48" xfId="0" applyFont="1" applyBorder="1" applyAlignment="1" applyProtection="1">
      <alignment vertical="center" wrapText="1"/>
      <protection/>
    </xf>
    <xf numFmtId="0" fontId="14" fillId="0" borderId="53" xfId="0" applyFont="1" applyBorder="1" applyAlignment="1" applyProtection="1">
      <alignment horizontal="center" vertical="center" wrapText="1"/>
      <protection/>
    </xf>
    <xf numFmtId="0" fontId="14" fillId="0" borderId="54" xfId="0" applyFont="1" applyBorder="1" applyAlignment="1" applyProtection="1">
      <alignment horizontal="center" vertical="center" wrapText="1"/>
      <protection/>
    </xf>
    <xf numFmtId="0" fontId="14" fillId="0" borderId="55" xfId="0" applyFont="1" applyBorder="1" applyAlignment="1" applyProtection="1">
      <alignment horizontal="center" vertical="center" wrapText="1"/>
      <protection/>
    </xf>
    <xf numFmtId="0" fontId="14" fillId="0" borderId="29" xfId="0" applyFont="1" applyBorder="1" applyAlignment="1" applyProtection="1">
      <alignment vertical="center" wrapText="1"/>
      <protection locked="0"/>
    </xf>
    <xf numFmtId="0" fontId="14" fillId="0" borderId="39" xfId="0" applyFont="1" applyBorder="1" applyAlignment="1" applyProtection="1">
      <alignment vertical="center" wrapText="1"/>
      <protection locked="0"/>
    </xf>
    <xf numFmtId="0" fontId="14" fillId="0" borderId="40" xfId="0" applyFont="1" applyBorder="1" applyAlignment="1" applyProtection="1">
      <alignment vertical="center" wrapText="1"/>
      <protection locked="0"/>
    </xf>
    <xf numFmtId="0" fontId="0" fillId="0" borderId="18" xfId="0" applyFont="1" applyBorder="1" applyAlignment="1" applyProtection="1">
      <alignment/>
      <protection/>
    </xf>
    <xf numFmtId="0" fontId="14" fillId="0" borderId="29" xfId="0" applyFont="1" applyBorder="1" applyAlignment="1" applyProtection="1">
      <alignment vertical="center"/>
      <protection locked="0"/>
    </xf>
    <xf numFmtId="0" fontId="14" fillId="0" borderId="30"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8" fillId="0" borderId="60" xfId="0" applyFont="1" applyBorder="1" applyAlignment="1" applyProtection="1">
      <alignment horizontal="left" vertical="center" shrinkToFit="1"/>
      <protection locked="0"/>
    </xf>
    <xf numFmtId="0" fontId="14" fillId="0" borderId="33" xfId="0" applyFont="1" applyBorder="1" applyAlignment="1" applyProtection="1">
      <alignment vertical="center"/>
      <protection locked="0"/>
    </xf>
    <xf numFmtId="0" fontId="14"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61" xfId="0" applyFont="1" applyBorder="1" applyAlignment="1" applyProtection="1">
      <alignment vertical="center" shrinkToFit="1"/>
      <protection locked="0"/>
    </xf>
    <xf numFmtId="0" fontId="14" fillId="0" borderId="10"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0" fontId="14" fillId="0" borderId="35" xfId="0" applyFont="1" applyBorder="1" applyAlignment="1" applyProtection="1">
      <alignment vertical="center"/>
      <protection locked="0"/>
    </xf>
    <xf numFmtId="0" fontId="14" fillId="0" borderId="36"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14" fillId="0" borderId="62" xfId="0" applyFont="1" applyBorder="1" applyAlignment="1" applyProtection="1">
      <alignment vertical="center" shrinkToFit="1"/>
      <protection locked="0"/>
    </xf>
    <xf numFmtId="0" fontId="14" fillId="0" borderId="56" xfId="0" applyFont="1" applyBorder="1" applyAlignment="1" applyProtection="1">
      <alignment horizontal="left" vertical="top"/>
      <protection/>
    </xf>
    <xf numFmtId="0" fontId="14" fillId="0" borderId="56" xfId="0" applyFont="1" applyBorder="1" applyAlignment="1" applyProtection="1">
      <alignment horizontal="right" vertical="top"/>
      <protection/>
    </xf>
    <xf numFmtId="0" fontId="14" fillId="0" borderId="49" xfId="0" applyFont="1" applyBorder="1" applyAlignment="1" applyProtection="1">
      <alignment horizontal="right" vertical="top"/>
      <protection/>
    </xf>
    <xf numFmtId="0" fontId="14" fillId="0" borderId="50" xfId="0" applyFont="1" applyBorder="1" applyAlignment="1" applyProtection="1">
      <alignment vertical="center"/>
      <protection/>
    </xf>
    <xf numFmtId="0" fontId="20" fillId="0" borderId="19" xfId="0" applyFont="1" applyBorder="1" applyAlignment="1" applyProtection="1">
      <alignment horizontal="center" vertical="center"/>
      <protection/>
    </xf>
    <xf numFmtId="0" fontId="14" fillId="0" borderId="27" xfId="0" applyFont="1" applyBorder="1" applyAlignment="1" applyProtection="1">
      <alignment vertical="center"/>
      <protection/>
    </xf>
    <xf numFmtId="0" fontId="14" fillId="0" borderId="20" xfId="0" applyFont="1" applyBorder="1" applyAlignment="1" applyProtection="1">
      <alignment horizontal="right" vertical="center"/>
      <protection/>
    </xf>
    <xf numFmtId="0" fontId="20" fillId="0" borderId="21" xfId="0" applyFont="1" applyBorder="1" applyAlignment="1" applyProtection="1">
      <alignment horizontal="center" vertical="center"/>
      <protection/>
    </xf>
    <xf numFmtId="0" fontId="14" fillId="0" borderId="52" xfId="0" applyFont="1" applyBorder="1" applyAlignment="1" applyProtection="1">
      <alignment vertical="center"/>
      <protection/>
    </xf>
    <xf numFmtId="0" fontId="14" fillId="0" borderId="22" xfId="0" applyFont="1" applyBorder="1" applyAlignment="1" applyProtection="1">
      <alignment vertical="center"/>
      <protection/>
    </xf>
    <xf numFmtId="0" fontId="14" fillId="0" borderId="63" xfId="0" applyFont="1" applyBorder="1" applyAlignment="1" applyProtection="1">
      <alignment vertical="center"/>
      <protection/>
    </xf>
    <xf numFmtId="0" fontId="14" fillId="0" borderId="23" xfId="0" applyFont="1" applyBorder="1" applyAlignment="1" applyProtection="1">
      <alignment horizontal="right" vertical="center"/>
      <protection/>
    </xf>
    <xf numFmtId="0" fontId="14" fillId="0" borderId="48" xfId="0" applyFont="1" applyBorder="1" applyAlignment="1" applyProtection="1">
      <alignment horizontal="center" vertical="center" wrapText="1"/>
      <protection/>
    </xf>
    <xf numFmtId="0" fontId="14" fillId="0" borderId="44" xfId="0" applyFont="1" applyBorder="1" applyAlignment="1" applyProtection="1">
      <alignment horizontal="center" vertical="center"/>
      <protection locked="0"/>
    </xf>
    <xf numFmtId="0" fontId="14" fillId="0" borderId="40" xfId="0" applyFont="1" applyFill="1" applyBorder="1" applyAlignment="1" applyProtection="1">
      <alignment horizontal="center" vertical="center"/>
      <protection locked="0"/>
    </xf>
    <xf numFmtId="0" fontId="14" fillId="33" borderId="64" xfId="0" applyFont="1" applyFill="1" applyBorder="1" applyAlignment="1" applyProtection="1">
      <alignment horizontal="center" vertical="center"/>
      <protection locked="0"/>
    </xf>
    <xf numFmtId="0" fontId="14" fillId="33" borderId="65" xfId="0" applyFont="1" applyFill="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41" xfId="0" applyFont="1" applyFill="1" applyBorder="1" applyAlignment="1" applyProtection="1">
      <alignment horizontal="center" vertical="center"/>
      <protection locked="0"/>
    </xf>
    <xf numFmtId="0" fontId="14" fillId="33" borderId="33" xfId="0" applyFont="1" applyFill="1" applyBorder="1" applyAlignment="1" applyProtection="1">
      <alignment horizontal="center" vertical="center"/>
      <protection locked="0"/>
    </xf>
    <xf numFmtId="0" fontId="14" fillId="33" borderId="41" xfId="0" applyFont="1" applyFill="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4" fillId="0" borderId="43" xfId="0" applyFont="1" applyFill="1" applyBorder="1" applyAlignment="1" applyProtection="1">
      <alignment horizontal="center" vertical="center"/>
      <protection locked="0"/>
    </xf>
    <xf numFmtId="0" fontId="14" fillId="33" borderId="66" xfId="0" applyFont="1" applyFill="1" applyBorder="1" applyAlignment="1" applyProtection="1">
      <alignment horizontal="center" vertical="center"/>
      <protection locked="0"/>
    </xf>
    <xf numFmtId="0" fontId="14" fillId="33" borderId="67" xfId="0" applyFont="1" applyFill="1" applyBorder="1" applyAlignment="1" applyProtection="1">
      <alignment horizontal="center" vertical="center"/>
      <protection locked="0"/>
    </xf>
    <xf numFmtId="0" fontId="14" fillId="0" borderId="19" xfId="0" applyFont="1" applyBorder="1" applyAlignment="1" applyProtection="1">
      <alignment vertical="center"/>
      <protection/>
    </xf>
    <xf numFmtId="0" fontId="0" fillId="0" borderId="0" xfId="0" applyFont="1" applyBorder="1" applyAlignment="1" applyProtection="1">
      <alignment/>
      <protection/>
    </xf>
    <xf numFmtId="0" fontId="14" fillId="0" borderId="20" xfId="0" applyFont="1" applyBorder="1" applyAlignment="1" applyProtection="1">
      <alignment vertical="center"/>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22" xfId="0" applyFont="1" applyBorder="1" applyAlignment="1" applyProtection="1">
      <alignment/>
      <protection/>
    </xf>
    <xf numFmtId="0" fontId="0" fillId="0" borderId="23" xfId="0" applyFont="1" applyBorder="1" applyAlignment="1" applyProtection="1">
      <alignment/>
      <protection/>
    </xf>
    <xf numFmtId="0" fontId="0" fillId="0" borderId="13" xfId="0" applyFont="1" applyBorder="1" applyAlignment="1" applyProtection="1">
      <alignment/>
      <protection/>
    </xf>
    <xf numFmtId="0" fontId="15" fillId="0" borderId="11" xfId="0" applyFont="1" applyBorder="1" applyAlignment="1" applyProtection="1">
      <alignment horizontal="right"/>
      <protection/>
    </xf>
    <xf numFmtId="176" fontId="15" fillId="0" borderId="32" xfId="0" applyNumberFormat="1" applyFont="1" applyFill="1" applyBorder="1" applyAlignment="1" applyProtection="1">
      <alignment horizontal="center" vertical="center"/>
      <protection locked="0"/>
    </xf>
    <xf numFmtId="176" fontId="15" fillId="0" borderId="34" xfId="0" applyNumberFormat="1" applyFont="1" applyFill="1" applyBorder="1" applyAlignment="1" applyProtection="1">
      <alignment horizontal="center" vertical="center"/>
      <protection locked="0"/>
    </xf>
    <xf numFmtId="176" fontId="15" fillId="0" borderId="34" xfId="0" applyNumberFormat="1" applyFont="1" applyFill="1" applyBorder="1" applyAlignment="1" applyProtection="1">
      <alignment vertical="center"/>
      <protection locked="0"/>
    </xf>
    <xf numFmtId="176" fontId="15" fillId="0" borderId="38" xfId="0" applyNumberFormat="1" applyFont="1" applyFill="1" applyBorder="1" applyAlignment="1" applyProtection="1">
      <alignment vertical="center"/>
      <protection locked="0"/>
    </xf>
    <xf numFmtId="0" fontId="15" fillId="0" borderId="51" xfId="0" applyFont="1" applyBorder="1" applyAlignment="1" applyProtection="1">
      <alignment horizontal="center" vertical="center"/>
      <protection locked="0"/>
    </xf>
    <xf numFmtId="0" fontId="15" fillId="0" borderId="68"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41"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176" fontId="15" fillId="0" borderId="51" xfId="0" applyNumberFormat="1" applyFont="1" applyBorder="1" applyAlignment="1" applyProtection="1">
      <alignment horizontal="center" vertical="center" shrinkToFit="1"/>
      <protection/>
    </xf>
    <xf numFmtId="0" fontId="15" fillId="0" borderId="69" xfId="0" applyFont="1" applyBorder="1" applyAlignment="1" applyProtection="1">
      <alignment horizontal="center" vertical="center"/>
      <protection locked="0"/>
    </xf>
    <xf numFmtId="0" fontId="15" fillId="0" borderId="39" xfId="0" applyFont="1" applyBorder="1" applyAlignment="1" applyProtection="1">
      <alignment horizontal="center" vertical="center"/>
      <protection locked="0"/>
    </xf>
    <xf numFmtId="0" fontId="15" fillId="0" borderId="40" xfId="0" applyFont="1" applyBorder="1" applyAlignment="1" applyProtection="1">
      <alignment horizontal="center" vertical="center"/>
      <protection locked="0"/>
    </xf>
    <xf numFmtId="0" fontId="14" fillId="0" borderId="12" xfId="0" applyFont="1" applyBorder="1" applyAlignment="1" applyProtection="1">
      <alignment horizontal="left" vertical="center"/>
      <protection/>
    </xf>
    <xf numFmtId="0" fontId="14" fillId="0" borderId="11" xfId="0" applyFont="1" applyBorder="1" applyAlignment="1" applyProtection="1">
      <alignment horizontal="left" vertical="center"/>
      <protection/>
    </xf>
    <xf numFmtId="0" fontId="14" fillId="0" borderId="70" xfId="0" applyFont="1" applyBorder="1" applyAlignment="1" applyProtection="1">
      <alignment vertical="center"/>
      <protection/>
    </xf>
    <xf numFmtId="0" fontId="14" fillId="0" borderId="71" xfId="0" applyFont="1" applyBorder="1" applyAlignment="1" applyProtection="1">
      <alignment vertical="center"/>
      <protection/>
    </xf>
    <xf numFmtId="0" fontId="14" fillId="0" borderId="72" xfId="0" applyFont="1" applyBorder="1" applyAlignment="1" applyProtection="1">
      <alignment vertical="center"/>
      <protection/>
    </xf>
    <xf numFmtId="0" fontId="14" fillId="0" borderId="73" xfId="0" applyFont="1" applyBorder="1" applyAlignment="1" applyProtection="1">
      <alignment vertical="center"/>
      <protection/>
    </xf>
    <xf numFmtId="0" fontId="14" fillId="0" borderId="48" xfId="0" applyFont="1" applyBorder="1" applyAlignment="1" applyProtection="1">
      <alignment horizontal="center" vertical="center"/>
      <protection/>
    </xf>
    <xf numFmtId="0" fontId="14" fillId="0" borderId="74" xfId="0" applyFont="1" applyBorder="1" applyAlignment="1" applyProtection="1">
      <alignment horizontal="center" vertical="center" wrapText="1"/>
      <protection locked="0"/>
    </xf>
    <xf numFmtId="0" fontId="14" fillId="0" borderId="75" xfId="0" applyFont="1" applyBorder="1" applyAlignment="1" applyProtection="1">
      <alignment horizontal="center" vertical="center" wrapText="1"/>
      <protection locked="0"/>
    </xf>
    <xf numFmtId="0" fontId="14" fillId="0" borderId="74" xfId="0" applyFont="1" applyBorder="1" applyAlignment="1" applyProtection="1">
      <alignment vertical="center" wrapText="1"/>
      <protection locked="0"/>
    </xf>
    <xf numFmtId="0" fontId="14" fillId="0" borderId="10" xfId="0" applyFont="1" applyBorder="1" applyAlignment="1" applyProtection="1">
      <alignment vertical="center"/>
      <protection/>
    </xf>
    <xf numFmtId="176" fontId="14" fillId="0" borderId="48" xfId="0" applyNumberFormat="1" applyFont="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0" fontId="14" fillId="0" borderId="57" xfId="0" applyFont="1" applyBorder="1" applyAlignment="1" applyProtection="1">
      <alignment horizontal="right" vertical="center"/>
      <protection/>
    </xf>
    <xf numFmtId="0" fontId="14" fillId="0" borderId="29" xfId="0" applyFont="1" applyBorder="1" applyAlignment="1" applyProtection="1">
      <alignment horizontal="center" vertical="center" shrinkToFit="1"/>
      <protection locked="0"/>
    </xf>
    <xf numFmtId="0" fontId="14" fillId="34" borderId="39" xfId="0" applyFont="1" applyFill="1" applyBorder="1" applyAlignment="1" applyProtection="1">
      <alignment horizontal="center" vertical="center"/>
      <protection/>
    </xf>
    <xf numFmtId="176" fontId="14" fillId="34" borderId="39" xfId="0" applyNumberFormat="1" applyFont="1" applyFill="1" applyBorder="1" applyAlignment="1" applyProtection="1">
      <alignment horizontal="center" vertical="center"/>
      <protection/>
    </xf>
    <xf numFmtId="0" fontId="14" fillId="0" borderId="18" xfId="0" applyFont="1" applyBorder="1" applyAlignment="1" applyProtection="1" quotePrefix="1">
      <alignment vertical="center"/>
      <protection/>
    </xf>
    <xf numFmtId="0" fontId="14" fillId="0" borderId="57" xfId="0" applyFont="1" applyBorder="1" applyAlignment="1" applyProtection="1">
      <alignment horizontal="left" vertical="center"/>
      <protection/>
    </xf>
    <xf numFmtId="0" fontId="14" fillId="0" borderId="33" xfId="0" applyFont="1" applyBorder="1" applyAlignment="1" applyProtection="1">
      <alignment horizontal="center" vertical="center" shrinkToFit="1"/>
      <protection locked="0"/>
    </xf>
    <xf numFmtId="176" fontId="14" fillId="0" borderId="10" xfId="0" applyNumberFormat="1" applyFont="1" applyBorder="1" applyAlignment="1" applyProtection="1">
      <alignment horizontal="center" vertical="center"/>
      <protection locked="0"/>
    </xf>
    <xf numFmtId="0" fontId="14" fillId="34" borderId="41" xfId="0" applyFont="1" applyFill="1" applyBorder="1" applyAlignment="1" applyProtection="1">
      <alignment horizontal="center" vertical="center"/>
      <protection/>
    </xf>
    <xf numFmtId="0" fontId="14" fillId="34" borderId="33" xfId="0" applyFont="1" applyFill="1" applyBorder="1" applyAlignment="1" applyProtection="1">
      <alignment horizontal="center" vertical="center"/>
      <protection/>
    </xf>
    <xf numFmtId="0" fontId="14" fillId="34" borderId="10" xfId="0" applyFont="1" applyFill="1" applyBorder="1" applyAlignment="1" applyProtection="1">
      <alignment horizontal="center" vertical="center"/>
      <protection/>
    </xf>
    <xf numFmtId="176" fontId="14" fillId="34" borderId="10" xfId="0" applyNumberFormat="1" applyFont="1" applyFill="1" applyBorder="1" applyAlignment="1" applyProtection="1">
      <alignment horizontal="center" vertical="center"/>
      <protection/>
    </xf>
    <xf numFmtId="0" fontId="14" fillId="0" borderId="35" xfId="0" applyFont="1" applyBorder="1" applyAlignment="1" applyProtection="1">
      <alignment horizontal="center" vertical="center" shrinkToFit="1"/>
      <protection locked="0"/>
    </xf>
    <xf numFmtId="0" fontId="14" fillId="34" borderId="42" xfId="0" applyFont="1" applyFill="1" applyBorder="1" applyAlignment="1" applyProtection="1">
      <alignment horizontal="center" vertical="center"/>
      <protection/>
    </xf>
    <xf numFmtId="176" fontId="14" fillId="34" borderId="42" xfId="0" applyNumberFormat="1" applyFont="1" applyFill="1" applyBorder="1" applyAlignment="1" applyProtection="1">
      <alignment horizontal="center" vertical="center"/>
      <protection/>
    </xf>
    <xf numFmtId="0" fontId="14" fillId="0" borderId="13" xfId="0" applyFont="1" applyBorder="1" applyAlignment="1" applyProtection="1">
      <alignment vertical="center"/>
      <protection/>
    </xf>
    <xf numFmtId="176" fontId="14" fillId="0" borderId="15" xfId="0" applyNumberFormat="1"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21" fillId="0" borderId="76" xfId="0" applyFont="1" applyBorder="1" applyAlignment="1" applyProtection="1">
      <alignment horizontal="right" vertical="center"/>
      <protection/>
    </xf>
    <xf numFmtId="0" fontId="14" fillId="0" borderId="10" xfId="0" applyFont="1" applyBorder="1" applyAlignment="1" applyProtection="1">
      <alignment horizontal="center" vertical="center"/>
      <protection/>
    </xf>
    <xf numFmtId="0" fontId="82" fillId="0" borderId="77" xfId="0" applyFont="1" applyFill="1" applyBorder="1" applyAlignment="1" applyProtection="1">
      <alignment horizontal="center" vertical="center"/>
      <protection/>
    </xf>
    <xf numFmtId="0" fontId="14" fillId="0" borderId="78" xfId="0" applyFont="1" applyBorder="1" applyAlignment="1" applyProtection="1">
      <alignment vertical="center"/>
      <protection/>
    </xf>
    <xf numFmtId="0" fontId="14" fillId="0" borderId="79" xfId="0" applyFont="1" applyBorder="1" applyAlignment="1" applyProtection="1">
      <alignment vertical="center"/>
      <protection/>
    </xf>
    <xf numFmtId="0" fontId="14" fillId="0" borderId="77" xfId="0" applyFont="1" applyBorder="1" applyAlignment="1" applyProtection="1">
      <alignment vertical="center"/>
      <protection/>
    </xf>
    <xf numFmtId="0" fontId="14" fillId="0" borderId="80" xfId="0" applyFont="1" applyBorder="1" applyAlignment="1" applyProtection="1">
      <alignment vertical="center"/>
      <protection/>
    </xf>
    <xf numFmtId="0" fontId="14" fillId="0" borderId="81" xfId="0" applyFont="1" applyBorder="1" applyAlignment="1" applyProtection="1">
      <alignment vertical="center"/>
      <protection/>
    </xf>
    <xf numFmtId="0" fontId="14" fillId="0" borderId="82" xfId="0" applyFont="1" applyBorder="1" applyAlignment="1" applyProtection="1">
      <alignment vertical="center"/>
      <protection/>
    </xf>
    <xf numFmtId="0" fontId="14" fillId="0" borderId="83" xfId="0" applyFont="1" applyBorder="1" applyAlignment="1" applyProtection="1">
      <alignment vertical="center"/>
      <protection/>
    </xf>
    <xf numFmtId="0" fontId="14" fillId="0" borderId="84" xfId="0" applyFont="1" applyBorder="1" applyAlignment="1" applyProtection="1">
      <alignment vertical="center"/>
      <protection/>
    </xf>
    <xf numFmtId="184" fontId="14" fillId="0" borderId="11" xfId="0" applyNumberFormat="1" applyFont="1" applyBorder="1" applyAlignment="1" applyProtection="1">
      <alignment vertical="center"/>
      <protection/>
    </xf>
    <xf numFmtId="0" fontId="14" fillId="0" borderId="21" xfId="0" applyFont="1" applyBorder="1" applyAlignment="1" applyProtection="1">
      <alignment vertical="center"/>
      <protection/>
    </xf>
    <xf numFmtId="0" fontId="14" fillId="0" borderId="23" xfId="0" applyFont="1" applyBorder="1" applyAlignment="1" applyProtection="1">
      <alignment vertical="center"/>
      <protection/>
    </xf>
    <xf numFmtId="0" fontId="15" fillId="0" borderId="11" xfId="0" applyFont="1" applyBorder="1" applyAlignment="1" applyProtection="1">
      <alignment horizontal="right" vertical="center"/>
      <protection/>
    </xf>
    <xf numFmtId="0" fontId="15" fillId="0" borderId="12" xfId="0" applyFont="1" applyBorder="1" applyAlignment="1" applyProtection="1">
      <alignment horizontal="left" vertical="center"/>
      <protection/>
    </xf>
    <xf numFmtId="0" fontId="15" fillId="0" borderId="75" xfId="0" applyFont="1" applyBorder="1" applyAlignment="1" applyProtection="1">
      <alignment horizontal="center" vertical="center"/>
      <protection locked="0"/>
    </xf>
    <xf numFmtId="185" fontId="15" fillId="0" borderId="85" xfId="0" applyNumberFormat="1" applyFont="1" applyBorder="1" applyAlignment="1" applyProtection="1">
      <alignment horizontal="center" vertical="center" shrinkToFit="1"/>
      <protection locked="0"/>
    </xf>
    <xf numFmtId="0" fontId="15" fillId="0" borderId="85" xfId="0" applyNumberFormat="1" applyFont="1" applyBorder="1" applyAlignment="1" applyProtection="1">
      <alignment horizontal="center" vertical="center"/>
      <protection locked="0"/>
    </xf>
    <xf numFmtId="185" fontId="15" fillId="34" borderId="86" xfId="0" applyNumberFormat="1" applyFont="1" applyFill="1" applyBorder="1" applyAlignment="1" applyProtection="1">
      <alignment horizontal="center" vertical="center"/>
      <protection/>
    </xf>
    <xf numFmtId="177" fontId="15" fillId="34" borderId="87" xfId="0" applyNumberFormat="1" applyFont="1" applyFill="1" applyBorder="1" applyAlignment="1" applyProtection="1">
      <alignment horizontal="center" vertical="center"/>
      <protection/>
    </xf>
    <xf numFmtId="0" fontId="15" fillId="34" borderId="86" xfId="0" applyNumberFormat="1" applyFont="1" applyFill="1" applyBorder="1" applyAlignment="1" applyProtection="1">
      <alignment horizontal="center" vertical="center"/>
      <protection/>
    </xf>
    <xf numFmtId="185" fontId="15" fillId="34" borderId="24" xfId="0" applyNumberFormat="1" applyFont="1" applyFill="1" applyBorder="1" applyAlignment="1" applyProtection="1">
      <alignment horizontal="center" vertical="center"/>
      <protection/>
    </xf>
    <xf numFmtId="185" fontId="15" fillId="0" borderId="86" xfId="0" applyNumberFormat="1" applyFont="1" applyBorder="1" applyAlignment="1" applyProtection="1">
      <alignment horizontal="center" vertical="center" shrinkToFit="1"/>
      <protection locked="0"/>
    </xf>
    <xf numFmtId="0" fontId="15" fillId="0" borderId="86" xfId="0" applyNumberFormat="1" applyFont="1" applyBorder="1" applyAlignment="1" applyProtection="1">
      <alignment horizontal="center" vertical="center"/>
      <protection locked="0"/>
    </xf>
    <xf numFmtId="185" fontId="15" fillId="0" borderId="88" xfId="0" applyNumberFormat="1" applyFont="1" applyBorder="1" applyAlignment="1" applyProtection="1">
      <alignment horizontal="center" vertical="center" shrinkToFit="1"/>
      <protection locked="0"/>
    </xf>
    <xf numFmtId="0" fontId="15" fillId="0" borderId="88" xfId="0" applyNumberFormat="1" applyFont="1" applyBorder="1" applyAlignment="1" applyProtection="1">
      <alignment horizontal="center" vertical="center"/>
      <protection locked="0"/>
    </xf>
    <xf numFmtId="176" fontId="15" fillId="0" borderId="10" xfId="0" applyNumberFormat="1"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15" fillId="0" borderId="15" xfId="0" applyFont="1" applyBorder="1" applyAlignment="1" applyProtection="1">
      <alignment vertical="center"/>
      <protection/>
    </xf>
    <xf numFmtId="0" fontId="14" fillId="0" borderId="43" xfId="0" applyFont="1" applyBorder="1" applyAlignment="1" applyProtection="1">
      <alignment horizontal="center" vertical="center"/>
      <protection locked="0"/>
    </xf>
    <xf numFmtId="0" fontId="78" fillId="0" borderId="59" xfId="0" applyFont="1" applyBorder="1" applyAlignment="1" applyProtection="1">
      <alignment horizontal="center" vertical="center"/>
      <protection/>
    </xf>
    <xf numFmtId="0" fontId="78" fillId="0" borderId="57" xfId="0" applyFont="1" applyBorder="1" applyAlignment="1" applyProtection="1">
      <alignment horizontal="center" vertical="center" wrapText="1"/>
      <protection/>
    </xf>
    <xf numFmtId="0" fontId="14" fillId="0" borderId="78" xfId="0" applyFont="1" applyBorder="1" applyAlignment="1" applyProtection="1">
      <alignment horizontal="right" vertical="center"/>
      <protection/>
    </xf>
    <xf numFmtId="0" fontId="14" fillId="0" borderId="79" xfId="0" applyFont="1" applyBorder="1" applyAlignment="1" applyProtection="1">
      <alignment horizontal="right" vertical="center"/>
      <protection/>
    </xf>
    <xf numFmtId="0" fontId="14" fillId="0" borderId="76" xfId="0" applyFont="1" applyBorder="1" applyAlignment="1" applyProtection="1">
      <alignment horizontal="right" vertical="center"/>
      <protection/>
    </xf>
    <xf numFmtId="0" fontId="82" fillId="0" borderId="0" xfId="0" applyFont="1" applyAlignment="1" applyProtection="1">
      <alignment vertical="center"/>
      <protection/>
    </xf>
    <xf numFmtId="0" fontId="82" fillId="0" borderId="0" xfId="0" applyFont="1" applyFill="1" applyAlignment="1" applyProtection="1">
      <alignment vertical="center"/>
      <protection/>
    </xf>
    <xf numFmtId="0" fontId="83" fillId="0" borderId="0" xfId="0" applyFont="1" applyAlignment="1" applyProtection="1">
      <alignment/>
      <protection/>
    </xf>
    <xf numFmtId="0" fontId="83" fillId="0" borderId="0" xfId="0" applyFont="1" applyFill="1" applyAlignment="1" applyProtection="1">
      <alignment/>
      <protection/>
    </xf>
    <xf numFmtId="56" fontId="83" fillId="0" borderId="0" xfId="0" applyNumberFormat="1" applyFont="1" applyFill="1" applyAlignment="1" applyProtection="1" quotePrefix="1">
      <alignment/>
      <protection/>
    </xf>
    <xf numFmtId="0" fontId="82" fillId="0" borderId="11" xfId="0" applyFont="1" applyFill="1" applyBorder="1" applyAlignment="1" applyProtection="1">
      <alignment vertical="center"/>
      <protection/>
    </xf>
    <xf numFmtId="0" fontId="83" fillId="0" borderId="0" xfId="0" applyFont="1" applyFill="1" applyAlignment="1" applyProtection="1" quotePrefix="1">
      <alignment/>
      <protection/>
    </xf>
    <xf numFmtId="0" fontId="82" fillId="0" borderId="89" xfId="0" applyFont="1" applyBorder="1" applyAlignment="1" applyProtection="1">
      <alignment horizontal="left" vertical="center"/>
      <protection/>
    </xf>
    <xf numFmtId="0" fontId="82" fillId="0" borderId="0" xfId="0" applyFont="1" applyAlignment="1" applyProtection="1">
      <alignment vertical="center" wrapText="1"/>
      <protection/>
    </xf>
    <xf numFmtId="0" fontId="82" fillId="0" borderId="0" xfId="0" applyFont="1" applyAlignment="1" applyProtection="1">
      <alignment horizontal="center" vertical="center"/>
      <protection/>
    </xf>
    <xf numFmtId="0" fontId="82" fillId="0" borderId="0" xfId="0" applyFont="1" applyBorder="1" applyAlignment="1" applyProtection="1">
      <alignment horizontal="center" vertical="center"/>
      <protection/>
    </xf>
    <xf numFmtId="0" fontId="82" fillId="0" borderId="0" xfId="0" applyFont="1" applyBorder="1" applyAlignment="1" applyProtection="1">
      <alignment vertical="center"/>
      <protection/>
    </xf>
    <xf numFmtId="0" fontId="82" fillId="0" borderId="0"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4" fillId="0" borderId="15"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83" fillId="0" borderId="0" xfId="0" applyFont="1" applyAlignment="1" applyProtection="1">
      <alignment horizontal="center"/>
      <protection/>
    </xf>
    <xf numFmtId="0" fontId="83" fillId="0" borderId="0" xfId="0" applyFont="1" applyBorder="1" applyAlignment="1" applyProtection="1">
      <alignment/>
      <protection/>
    </xf>
    <xf numFmtId="0" fontId="83" fillId="0" borderId="0" xfId="0" applyFont="1" applyBorder="1" applyAlignment="1" applyProtection="1">
      <alignment horizontal="center"/>
      <protection/>
    </xf>
    <xf numFmtId="0" fontId="15" fillId="33" borderId="90" xfId="0" applyFont="1" applyFill="1" applyBorder="1" applyAlignment="1" applyProtection="1">
      <alignment horizontal="center" vertical="center"/>
      <protection locked="0"/>
    </xf>
    <xf numFmtId="0" fontId="15" fillId="33" borderId="91" xfId="0" applyFont="1" applyFill="1" applyBorder="1" applyAlignment="1" applyProtection="1">
      <alignment horizontal="center" vertical="center"/>
      <protection locked="0"/>
    </xf>
    <xf numFmtId="177" fontId="15" fillId="0" borderId="87" xfId="0" applyNumberFormat="1" applyFont="1" applyBorder="1" applyAlignment="1" applyProtection="1">
      <alignment horizontal="center" vertical="center"/>
      <protection locked="0"/>
    </xf>
    <xf numFmtId="185" fontId="15" fillId="0" borderId="24" xfId="0" applyNumberFormat="1" applyFont="1" applyBorder="1" applyAlignment="1" applyProtection="1">
      <alignment horizontal="center" vertical="center"/>
      <protection locked="0"/>
    </xf>
    <xf numFmtId="0" fontId="14" fillId="0" borderId="92" xfId="0" applyFont="1" applyBorder="1" applyAlignment="1" applyProtection="1">
      <alignment horizontal="left" vertical="center" shrinkToFit="1"/>
      <protection locked="0"/>
    </xf>
    <xf numFmtId="0" fontId="14" fillId="0" borderId="93" xfId="0" applyFont="1" applyBorder="1" applyAlignment="1" applyProtection="1">
      <alignment horizontal="left" vertical="center" shrinkToFit="1"/>
      <protection locked="0"/>
    </xf>
    <xf numFmtId="0" fontId="14" fillId="0" borderId="94" xfId="0" applyFont="1" applyBorder="1" applyAlignment="1" applyProtection="1">
      <alignment horizontal="left" vertical="center" shrinkToFit="1"/>
      <protection locked="0"/>
    </xf>
    <xf numFmtId="0" fontId="14" fillId="0" borderId="57" xfId="0" applyFont="1" applyBorder="1" applyAlignment="1" applyProtection="1">
      <alignment horizontal="center" vertical="center" shrinkToFit="1"/>
      <protection locked="0"/>
    </xf>
    <xf numFmtId="0" fontId="14" fillId="0" borderId="87" xfId="0" applyFont="1" applyBorder="1" applyAlignment="1" applyProtection="1">
      <alignment horizontal="center" vertical="center" shrinkToFit="1"/>
      <protection locked="0"/>
    </xf>
    <xf numFmtId="0" fontId="14" fillId="0" borderId="24" xfId="0" applyFont="1" applyBorder="1" applyAlignment="1" applyProtection="1">
      <alignment horizontal="center" vertical="center" shrinkToFit="1"/>
      <protection locked="0"/>
    </xf>
    <xf numFmtId="0" fontId="14" fillId="0" borderId="95" xfId="0" applyFont="1" applyBorder="1" applyAlignment="1" applyProtection="1">
      <alignment horizontal="center" vertical="center" shrinkToFit="1"/>
      <protection locked="0"/>
    </xf>
    <xf numFmtId="0" fontId="14" fillId="0" borderId="96" xfId="0" applyFont="1" applyBorder="1" applyAlignment="1" applyProtection="1">
      <alignment horizontal="center" vertical="center" shrinkToFit="1"/>
      <protection locked="0"/>
    </xf>
    <xf numFmtId="0" fontId="14" fillId="0" borderId="45" xfId="0" applyFont="1" applyBorder="1" applyAlignment="1" applyProtection="1">
      <alignment horizontal="center" vertical="center" shrinkToFit="1"/>
      <protection locked="0"/>
    </xf>
    <xf numFmtId="0" fontId="15" fillId="0" borderId="57"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4" fillId="0" borderId="57" xfId="0" applyFont="1" applyBorder="1" applyAlignment="1" applyProtection="1">
      <alignment horizontal="left" vertical="center" shrinkToFit="1"/>
      <protection locked="0"/>
    </xf>
    <xf numFmtId="0" fontId="14" fillId="0" borderId="87" xfId="0" applyFont="1" applyBorder="1" applyAlignment="1" applyProtection="1">
      <alignment horizontal="left" vertical="center" shrinkToFit="1"/>
      <protection locked="0"/>
    </xf>
    <xf numFmtId="0" fontId="14" fillId="0" borderId="24" xfId="0" applyFont="1" applyBorder="1" applyAlignment="1" applyProtection="1">
      <alignment horizontal="left" vertical="center" shrinkToFit="1"/>
      <protection locked="0"/>
    </xf>
    <xf numFmtId="176" fontId="15" fillId="0" borderId="61" xfId="0" applyNumberFormat="1" applyFont="1" applyBorder="1" applyAlignment="1" applyProtection="1">
      <alignment horizontal="center" vertical="center"/>
      <protection locked="0"/>
    </xf>
    <xf numFmtId="176" fontId="15" fillId="0" borderId="24" xfId="0" applyNumberFormat="1" applyFont="1" applyBorder="1" applyAlignment="1" applyProtection="1">
      <alignment horizontal="center" vertical="center"/>
      <protection locked="0"/>
    </xf>
    <xf numFmtId="0" fontId="14" fillId="0" borderId="17" xfId="0" applyFont="1" applyBorder="1" applyAlignment="1" applyProtection="1">
      <alignment horizontal="center" vertical="center" wrapText="1"/>
      <protection/>
    </xf>
    <xf numFmtId="0" fontId="14" fillId="0" borderId="97" xfId="0" applyFont="1" applyBorder="1" applyAlignment="1" applyProtection="1">
      <alignment horizontal="center" vertical="center" wrapText="1"/>
      <protection/>
    </xf>
    <xf numFmtId="0" fontId="14" fillId="0" borderId="95" xfId="0" applyFont="1" applyBorder="1" applyAlignment="1" applyProtection="1">
      <alignment horizontal="center" vertical="center"/>
      <protection/>
    </xf>
    <xf numFmtId="0" fontId="14" fillId="0" borderId="96" xfId="0" applyFont="1" applyBorder="1" applyAlignment="1" applyProtection="1">
      <alignment horizontal="center" vertical="center"/>
      <protection/>
    </xf>
    <xf numFmtId="0" fontId="14" fillId="0" borderId="98" xfId="0" applyFont="1" applyBorder="1" applyAlignment="1" applyProtection="1">
      <alignment horizontal="center" vertical="center" wrapText="1"/>
      <protection locked="0"/>
    </xf>
    <xf numFmtId="0" fontId="14" fillId="0" borderId="99" xfId="0" applyFont="1" applyBorder="1" applyAlignment="1" applyProtection="1">
      <alignment horizontal="center" vertical="center" wrapText="1"/>
      <protection locked="0"/>
    </xf>
    <xf numFmtId="0" fontId="14" fillId="0" borderId="45" xfId="0" applyFont="1" applyBorder="1" applyAlignment="1" applyProtection="1">
      <alignment horizontal="center" vertical="center"/>
      <protection/>
    </xf>
    <xf numFmtId="178" fontId="15" fillId="0" borderId="57" xfId="0" applyNumberFormat="1" applyFont="1" applyBorder="1" applyAlignment="1" applyProtection="1">
      <alignment horizontal="center" vertical="center"/>
      <protection locked="0"/>
    </xf>
    <xf numFmtId="178" fontId="15" fillId="0" borderId="24" xfId="0" applyNumberFormat="1" applyFont="1" applyBorder="1" applyAlignment="1" applyProtection="1">
      <alignment horizontal="center" vertical="center"/>
      <protection locked="0"/>
    </xf>
    <xf numFmtId="0" fontId="14" fillId="33" borderId="100" xfId="0" applyFont="1" applyFill="1" applyBorder="1" applyAlignment="1" applyProtection="1">
      <alignment horizontal="center"/>
      <protection locked="0"/>
    </xf>
    <xf numFmtId="0" fontId="14" fillId="33" borderId="101" xfId="0" applyFont="1" applyFill="1" applyBorder="1" applyAlignment="1" applyProtection="1">
      <alignment horizontal="center"/>
      <protection locked="0"/>
    </xf>
    <xf numFmtId="0" fontId="14" fillId="33" borderId="102" xfId="0" applyFont="1" applyFill="1" applyBorder="1" applyAlignment="1" applyProtection="1">
      <alignment horizontal="center"/>
      <protection locked="0"/>
    </xf>
    <xf numFmtId="0" fontId="14" fillId="0" borderId="17" xfId="0" applyFont="1" applyBorder="1" applyAlignment="1" applyProtection="1">
      <alignment horizontal="center" vertical="center"/>
      <protection/>
    </xf>
    <xf numFmtId="0" fontId="14" fillId="0" borderId="97" xfId="0" applyFont="1" applyBorder="1" applyAlignment="1" applyProtection="1">
      <alignment horizontal="center" vertical="center"/>
      <protection/>
    </xf>
    <xf numFmtId="0" fontId="14" fillId="0" borderId="59" xfId="0" applyFont="1" applyBorder="1" applyAlignment="1" applyProtection="1">
      <alignment horizontal="center" vertical="center"/>
      <protection/>
    </xf>
    <xf numFmtId="176" fontId="15" fillId="0" borderId="60" xfId="0" applyNumberFormat="1" applyFont="1" applyBorder="1" applyAlignment="1" applyProtection="1">
      <alignment horizontal="center" vertical="center"/>
      <protection locked="0"/>
    </xf>
    <xf numFmtId="176" fontId="15" fillId="0" borderId="44" xfId="0" applyNumberFormat="1" applyFont="1" applyBorder="1" applyAlignment="1" applyProtection="1">
      <alignment horizontal="center" vertical="center"/>
      <protection locked="0"/>
    </xf>
    <xf numFmtId="0" fontId="13" fillId="0" borderId="72" xfId="0" applyFont="1" applyBorder="1" applyAlignment="1" applyProtection="1">
      <alignment horizontal="center" vertical="center" wrapText="1"/>
      <protection/>
    </xf>
    <xf numFmtId="0" fontId="13" fillId="0" borderId="47" xfId="0" applyFont="1" applyBorder="1" applyAlignment="1" applyProtection="1">
      <alignment horizontal="center" vertical="center" wrapText="1"/>
      <protection/>
    </xf>
    <xf numFmtId="0" fontId="13" fillId="0" borderId="89" xfId="0" applyFont="1" applyBorder="1" applyAlignment="1" applyProtection="1">
      <alignment horizontal="center" vertical="center" wrapText="1"/>
      <protection/>
    </xf>
    <xf numFmtId="0" fontId="13" fillId="0" borderId="70" xfId="0" applyFont="1" applyBorder="1" applyAlignment="1" applyProtection="1">
      <alignment horizontal="center" vertical="center" wrapText="1"/>
      <protection/>
    </xf>
    <xf numFmtId="0" fontId="13" fillId="0" borderId="103" xfId="0" applyFont="1" applyBorder="1" applyAlignment="1" applyProtection="1">
      <alignment horizontal="center" vertical="center" wrapText="1"/>
      <protection/>
    </xf>
    <xf numFmtId="0" fontId="13" fillId="0" borderId="28" xfId="0" applyFont="1" applyBorder="1" applyAlignment="1" applyProtection="1">
      <alignment horizontal="center" vertical="center" wrapText="1"/>
      <protection/>
    </xf>
    <xf numFmtId="0" fontId="14" fillId="0" borderId="48" xfId="0" applyFont="1" applyFill="1" applyBorder="1" applyAlignment="1" applyProtection="1">
      <alignment horizontal="center" vertical="center" wrapText="1"/>
      <protection/>
    </xf>
    <xf numFmtId="0" fontId="14" fillId="0" borderId="48" xfId="0" applyFont="1" applyFill="1" applyBorder="1" applyAlignment="1" applyProtection="1">
      <alignment horizontal="center" vertical="center"/>
      <protection/>
    </xf>
    <xf numFmtId="0" fontId="15" fillId="33" borderId="90" xfId="0" applyFont="1" applyFill="1" applyBorder="1" applyAlignment="1" applyProtection="1">
      <alignment horizontal="center"/>
      <protection locked="0"/>
    </xf>
    <xf numFmtId="0" fontId="82" fillId="0" borderId="11" xfId="0" applyFont="1" applyBorder="1" applyAlignment="1" applyProtection="1">
      <alignment horizontal="center" vertical="center" shrinkToFit="1"/>
      <protection/>
    </xf>
    <xf numFmtId="0" fontId="82" fillId="0" borderId="11" xfId="0" applyFont="1" applyBorder="1" applyAlignment="1" applyProtection="1">
      <alignment horizontal="center" shrinkToFit="1"/>
      <protection/>
    </xf>
    <xf numFmtId="0" fontId="14" fillId="0" borderId="57" xfId="0" applyFont="1" applyBorder="1" applyAlignment="1" applyProtection="1">
      <alignment horizontal="center" vertical="center"/>
      <protection/>
    </xf>
    <xf numFmtId="0" fontId="14" fillId="0" borderId="87" xfId="0" applyFont="1" applyBorder="1" applyAlignment="1" applyProtection="1">
      <alignment horizontal="center" vertical="center"/>
      <protection/>
    </xf>
    <xf numFmtId="0" fontId="14" fillId="0" borderId="24" xfId="0" applyFont="1" applyBorder="1" applyAlignment="1" applyProtection="1">
      <alignment horizontal="center" vertical="center"/>
      <protection/>
    </xf>
    <xf numFmtId="0" fontId="15" fillId="0" borderId="12" xfId="0" applyFont="1" applyBorder="1" applyAlignment="1" applyProtection="1" quotePrefix="1">
      <alignment horizontal="left"/>
      <protection/>
    </xf>
    <xf numFmtId="0" fontId="15" fillId="0" borderId="12" xfId="0" applyFont="1" applyBorder="1" applyAlignment="1" applyProtection="1">
      <alignment horizontal="left"/>
      <protection/>
    </xf>
    <xf numFmtId="14" fontId="14" fillId="0" borderId="29" xfId="0" applyNumberFormat="1" applyFont="1" applyBorder="1" applyAlignment="1" applyProtection="1">
      <alignment horizontal="center" vertical="center"/>
      <protection locked="0"/>
    </xf>
    <xf numFmtId="14" fontId="14" fillId="0" borderId="39" xfId="0" applyNumberFormat="1" applyFont="1" applyBorder="1" applyAlignment="1" applyProtection="1">
      <alignment horizontal="center" vertical="center"/>
      <protection locked="0"/>
    </xf>
    <xf numFmtId="14" fontId="14" fillId="0" borderId="40" xfId="0" applyNumberFormat="1"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0" fontId="15" fillId="33" borderId="104" xfId="0" applyFont="1" applyFill="1" applyBorder="1" applyAlignment="1" applyProtection="1">
      <alignment horizontal="center"/>
      <protection locked="0"/>
    </xf>
    <xf numFmtId="0" fontId="14" fillId="0" borderId="82" xfId="0" applyFont="1" applyBorder="1" applyAlignment="1" applyProtection="1">
      <alignment horizontal="left" vertical="center"/>
      <protection/>
    </xf>
    <xf numFmtId="0" fontId="14" fillId="0" borderId="83" xfId="0" applyFont="1" applyBorder="1" applyAlignment="1" applyProtection="1">
      <alignment horizontal="left" vertical="center"/>
      <protection/>
    </xf>
    <xf numFmtId="0" fontId="14" fillId="0" borderId="84" xfId="0" applyFont="1" applyBorder="1" applyAlignment="1" applyProtection="1">
      <alignment horizontal="left" vertical="center"/>
      <protection/>
    </xf>
    <xf numFmtId="0" fontId="19" fillId="0" borderId="10" xfId="0" applyFont="1" applyBorder="1" applyAlignment="1" applyProtection="1">
      <alignment horizontal="left" vertical="center" wrapText="1"/>
      <protection/>
    </xf>
    <xf numFmtId="0" fontId="20" fillId="0" borderId="48" xfId="0" applyFont="1" applyBorder="1" applyAlignment="1" applyProtection="1">
      <alignment horizontal="center" vertical="center"/>
      <protection/>
    </xf>
    <xf numFmtId="0" fontId="20" fillId="0" borderId="51" xfId="0" applyFont="1" applyBorder="1" applyAlignment="1" applyProtection="1">
      <alignment horizontal="center" vertical="center"/>
      <protection/>
    </xf>
    <xf numFmtId="176" fontId="15" fillId="0" borderId="62" xfId="0" applyNumberFormat="1" applyFont="1" applyBorder="1" applyAlignment="1" applyProtection="1">
      <alignment horizontal="center" vertical="center"/>
      <protection locked="0"/>
    </xf>
    <xf numFmtId="176" fontId="15" fillId="0" borderId="45" xfId="0" applyNumberFormat="1" applyFont="1" applyBorder="1" applyAlignment="1" applyProtection="1">
      <alignment horizontal="center" vertical="center"/>
      <protection locked="0"/>
    </xf>
    <xf numFmtId="0" fontId="14" fillId="0" borderId="17" xfId="0" applyFont="1" applyBorder="1" applyAlignment="1" applyProtection="1">
      <alignment horizontal="left" vertical="center" wrapText="1"/>
      <protection/>
    </xf>
    <xf numFmtId="0" fontId="14" fillId="0" borderId="97" xfId="0" applyFont="1" applyBorder="1" applyAlignment="1" applyProtection="1">
      <alignment horizontal="left" vertical="center" wrapText="1"/>
      <protection/>
    </xf>
    <xf numFmtId="0" fontId="14" fillId="0" borderId="105" xfId="0" applyFont="1" applyBorder="1" applyAlignment="1" applyProtection="1">
      <alignment horizontal="left" vertical="center" wrapText="1"/>
      <protection/>
    </xf>
    <xf numFmtId="0" fontId="15" fillId="0" borderId="106" xfId="0" applyFont="1" applyBorder="1" applyAlignment="1" applyProtection="1">
      <alignment horizontal="center" vertical="center"/>
      <protection locked="0"/>
    </xf>
    <xf numFmtId="0" fontId="15" fillId="0" borderId="44" xfId="0" applyFont="1" applyBorder="1" applyAlignment="1" applyProtection="1">
      <alignment horizontal="center" vertical="center"/>
      <protection locked="0"/>
    </xf>
    <xf numFmtId="178" fontId="15" fillId="0" borderId="95" xfId="0" applyNumberFormat="1" applyFont="1" applyBorder="1" applyAlignment="1" applyProtection="1">
      <alignment horizontal="center" vertical="center"/>
      <protection locked="0"/>
    </xf>
    <xf numFmtId="178" fontId="15" fillId="0" borderId="45" xfId="0" applyNumberFormat="1" applyFont="1" applyBorder="1" applyAlignment="1" applyProtection="1">
      <alignment horizontal="center" vertical="center"/>
      <protection locked="0"/>
    </xf>
    <xf numFmtId="0" fontId="14" fillId="0" borderId="16" xfId="0" applyFont="1" applyBorder="1" applyAlignment="1" applyProtection="1">
      <alignment horizontal="right" vertical="center"/>
      <protection/>
    </xf>
    <xf numFmtId="0" fontId="14" fillId="0" borderId="70" xfId="0" applyFont="1" applyBorder="1" applyAlignment="1" applyProtection="1">
      <alignment horizontal="right" vertical="center"/>
      <protection/>
    </xf>
    <xf numFmtId="0" fontId="14" fillId="0" borderId="107" xfId="0" applyFont="1" applyBorder="1" applyAlignment="1" applyProtection="1">
      <alignment horizontal="right" vertical="center"/>
      <protection/>
    </xf>
    <xf numFmtId="0" fontId="14" fillId="0" borderId="59" xfId="0" applyFont="1" applyBorder="1" applyAlignment="1" applyProtection="1">
      <alignment horizontal="center" vertical="center" wrapText="1"/>
      <protection/>
    </xf>
    <xf numFmtId="0" fontId="22" fillId="0" borderId="16" xfId="0" applyFont="1" applyBorder="1" applyAlignment="1" applyProtection="1" quotePrefix="1">
      <alignment horizontal="center"/>
      <protection/>
    </xf>
    <xf numFmtId="0" fontId="14" fillId="0" borderId="108" xfId="0" applyFont="1" applyBorder="1" applyAlignment="1" applyProtection="1">
      <alignment horizontal="left" vertical="center" shrinkToFit="1"/>
      <protection locked="0"/>
    </xf>
    <xf numFmtId="0" fontId="14" fillId="0" borderId="109" xfId="0" applyFont="1" applyBorder="1" applyAlignment="1" applyProtection="1">
      <alignment horizontal="left" vertical="center" shrinkToFit="1"/>
      <protection locked="0"/>
    </xf>
    <xf numFmtId="0" fontId="14" fillId="0" borderId="110" xfId="0" applyFont="1" applyBorder="1" applyAlignment="1" applyProtection="1">
      <alignment horizontal="left" vertical="center" shrinkToFit="1"/>
      <protection locked="0"/>
    </xf>
    <xf numFmtId="0" fontId="84" fillId="0" borderId="27" xfId="0" applyFont="1" applyBorder="1" applyAlignment="1" applyProtection="1">
      <alignment horizontal="center" vertical="center"/>
      <protection/>
    </xf>
    <xf numFmtId="0" fontId="84" fillId="0" borderId="77" xfId="0" applyFont="1" applyBorder="1" applyAlignment="1" applyProtection="1">
      <alignment horizontal="center" vertical="center"/>
      <protection/>
    </xf>
    <xf numFmtId="0" fontId="84" fillId="0" borderId="18" xfId="0" applyFont="1" applyBorder="1" applyAlignment="1" applyProtection="1">
      <alignment horizontal="center" vertical="center"/>
      <protection/>
    </xf>
    <xf numFmtId="0" fontId="14" fillId="0" borderId="57" xfId="0" applyFont="1" applyBorder="1" applyAlignment="1" applyProtection="1">
      <alignment horizontal="center" vertical="center" wrapText="1"/>
      <protection/>
    </xf>
    <xf numFmtId="0" fontId="14" fillId="0" borderId="87" xfId="0" applyFont="1" applyBorder="1" applyAlignment="1" applyProtection="1">
      <alignment horizontal="center" vertical="center" wrapText="1"/>
      <protection/>
    </xf>
    <xf numFmtId="0" fontId="14" fillId="0" borderId="24" xfId="0" applyFont="1" applyBorder="1" applyAlignment="1" applyProtection="1">
      <alignment horizontal="center" vertical="center" wrapText="1"/>
      <protection/>
    </xf>
    <xf numFmtId="176" fontId="15" fillId="0" borderId="61" xfId="0" applyNumberFormat="1" applyFont="1" applyFill="1" applyBorder="1" applyAlignment="1" applyProtection="1">
      <alignment horizontal="center" vertical="center"/>
      <protection/>
    </xf>
    <xf numFmtId="176" fontId="15" fillId="0" borderId="87" xfId="0" applyNumberFormat="1" applyFont="1" applyFill="1" applyBorder="1" applyAlignment="1" applyProtection="1">
      <alignment horizontal="center" vertical="center"/>
      <protection/>
    </xf>
    <xf numFmtId="176" fontId="15" fillId="0" borderId="111" xfId="0" applyNumberFormat="1" applyFont="1" applyFill="1" applyBorder="1" applyAlignment="1" applyProtection="1">
      <alignment horizontal="center" vertical="center"/>
      <protection/>
    </xf>
    <xf numFmtId="0" fontId="14" fillId="0" borderId="112" xfId="0" applyFont="1" applyBorder="1" applyAlignment="1" applyProtection="1">
      <alignment horizontal="center" vertical="center" wrapText="1"/>
      <protection locked="0"/>
    </xf>
    <xf numFmtId="0" fontId="14" fillId="0" borderId="113" xfId="0" applyFont="1" applyBorder="1" applyAlignment="1" applyProtection="1">
      <alignment horizontal="center" vertical="center" wrapText="1"/>
      <protection locked="0"/>
    </xf>
    <xf numFmtId="0" fontId="77" fillId="0" borderId="12" xfId="0" applyFont="1" applyBorder="1" applyAlignment="1" applyProtection="1" quotePrefix="1">
      <alignment horizontal="left" vertical="center"/>
      <protection/>
    </xf>
    <xf numFmtId="0" fontId="77" fillId="0" borderId="12" xfId="0" applyFont="1" applyBorder="1" applyAlignment="1" applyProtection="1">
      <alignment horizontal="left" vertical="center"/>
      <protection/>
    </xf>
    <xf numFmtId="14" fontId="4" fillId="0" borderId="114" xfId="0" applyNumberFormat="1" applyFont="1" applyBorder="1" applyAlignment="1" applyProtection="1">
      <alignment horizontal="center" vertical="center"/>
      <protection/>
    </xf>
    <xf numFmtId="14" fontId="4" fillId="0" borderId="69" xfId="0" applyNumberFormat="1" applyFont="1" applyBorder="1" applyAlignment="1" applyProtection="1">
      <alignment horizontal="center" vertical="center"/>
      <protection/>
    </xf>
    <xf numFmtId="14" fontId="4" fillId="0" borderId="115" xfId="0" applyNumberFormat="1" applyFont="1" applyBorder="1" applyAlignment="1" applyProtection="1">
      <alignment horizontal="center" vertical="center"/>
      <protection/>
    </xf>
    <xf numFmtId="0" fontId="4" fillId="0" borderId="116" xfId="0" applyFont="1" applyBorder="1" applyAlignment="1" applyProtection="1">
      <alignment horizontal="center" vertical="center"/>
      <protection/>
    </xf>
    <xf numFmtId="0" fontId="4" fillId="0" borderId="117" xfId="0" applyFont="1" applyBorder="1" applyAlignment="1" applyProtection="1">
      <alignment horizontal="center" vertical="center"/>
      <protection/>
    </xf>
    <xf numFmtId="0" fontId="4" fillId="0" borderId="118" xfId="0" applyFont="1" applyBorder="1" applyAlignment="1" applyProtection="1">
      <alignment horizontal="center" vertical="center"/>
      <protection/>
    </xf>
    <xf numFmtId="0" fontId="78" fillId="0" borderId="17" xfId="0" applyFont="1" applyBorder="1" applyAlignment="1" applyProtection="1">
      <alignment horizontal="center" vertical="center"/>
      <protection/>
    </xf>
    <xf numFmtId="0" fontId="78" fillId="0" borderId="97" xfId="0" applyFont="1" applyBorder="1" applyAlignment="1" applyProtection="1">
      <alignment horizontal="center" vertical="center"/>
      <protection/>
    </xf>
    <xf numFmtId="0" fontId="78" fillId="0" borderId="59" xfId="0" applyFont="1" applyBorder="1" applyAlignment="1" applyProtection="1">
      <alignment horizontal="center" vertical="center"/>
      <protection/>
    </xf>
    <xf numFmtId="0" fontId="6" fillId="0" borderId="11" xfId="0" applyFont="1" applyBorder="1" applyAlignment="1" applyProtection="1">
      <alignment horizontal="center" vertical="center" shrinkToFit="1"/>
      <protection/>
    </xf>
    <xf numFmtId="0" fontId="75" fillId="0" borderId="11" xfId="0" applyFont="1" applyBorder="1" applyAlignment="1" applyProtection="1">
      <alignment horizontal="center" vertical="center" shrinkToFit="1"/>
      <protection/>
    </xf>
    <xf numFmtId="0" fontId="4" fillId="0" borderId="112" xfId="0" applyFont="1" applyBorder="1" applyAlignment="1" applyProtection="1">
      <alignment horizontal="center" vertical="center" wrapText="1"/>
      <protection locked="0"/>
    </xf>
    <xf numFmtId="0" fontId="3" fillId="0" borderId="99" xfId="0" applyFont="1" applyBorder="1" applyAlignment="1" applyProtection="1">
      <alignment horizontal="center" vertical="center" wrapText="1"/>
      <protection locked="0"/>
    </xf>
    <xf numFmtId="0" fontId="3" fillId="0" borderId="113" xfId="0" applyFont="1" applyBorder="1" applyAlignment="1" applyProtection="1">
      <alignment horizontal="center" vertical="center" wrapText="1"/>
      <protection locked="0"/>
    </xf>
    <xf numFmtId="0" fontId="4" fillId="0" borderId="98" xfId="0" applyFont="1" applyBorder="1" applyAlignment="1" applyProtection="1">
      <alignment horizontal="center" vertical="center" wrapText="1"/>
      <protection locked="0"/>
    </xf>
    <xf numFmtId="0" fontId="4" fillId="0" borderId="99" xfId="0" applyFont="1" applyBorder="1" applyAlignment="1" applyProtection="1">
      <alignment horizontal="center" vertical="center" wrapText="1"/>
      <protection locked="0"/>
    </xf>
    <xf numFmtId="0" fontId="4" fillId="0" borderId="119" xfId="0" applyFont="1" applyBorder="1" applyAlignment="1" applyProtection="1">
      <alignment horizontal="center" vertical="center" wrapText="1"/>
      <protection locked="0"/>
    </xf>
    <xf numFmtId="0" fontId="6" fillId="0" borderId="11" xfId="0" applyFont="1" applyBorder="1" applyAlignment="1" applyProtection="1">
      <alignment horizontal="center" shrinkToFit="1"/>
      <protection/>
    </xf>
    <xf numFmtId="0" fontId="75" fillId="0" borderId="11" xfId="0" applyFont="1" applyBorder="1" applyAlignment="1" applyProtection="1">
      <alignment horizontal="center" shrinkToFit="1"/>
      <protection/>
    </xf>
    <xf numFmtId="0" fontId="78" fillId="0" borderId="57" xfId="0" applyFont="1" applyBorder="1" applyAlignment="1" applyProtection="1">
      <alignment horizontal="center" vertical="center"/>
      <protection/>
    </xf>
    <xf numFmtId="0" fontId="78" fillId="0" borderId="87" xfId="0" applyFont="1" applyBorder="1" applyAlignment="1" applyProtection="1">
      <alignment horizontal="center" vertical="center"/>
      <protection/>
    </xf>
    <xf numFmtId="0" fontId="78" fillId="0" borderId="24" xfId="0" applyFont="1" applyBorder="1" applyAlignment="1" applyProtection="1">
      <alignment horizontal="center" vertical="center"/>
      <protection/>
    </xf>
    <xf numFmtId="0" fontId="77" fillId="0" borderId="57" xfId="0" applyFont="1" applyBorder="1" applyAlignment="1" applyProtection="1">
      <alignment horizontal="center" vertical="center"/>
      <protection/>
    </xf>
    <xf numFmtId="0" fontId="77" fillId="0" borderId="87" xfId="0" applyFont="1" applyBorder="1" applyAlignment="1" applyProtection="1">
      <alignment horizontal="center" vertical="center"/>
      <protection/>
    </xf>
    <xf numFmtId="0" fontId="77" fillId="0" borderId="24" xfId="0" applyFont="1" applyBorder="1" applyAlignment="1" applyProtection="1">
      <alignment horizontal="center" vertical="center"/>
      <protection/>
    </xf>
    <xf numFmtId="0" fontId="78" fillId="0" borderId="57" xfId="0" applyFont="1" applyBorder="1" applyAlignment="1" applyProtection="1">
      <alignment horizontal="center" vertical="center" wrapText="1"/>
      <protection/>
    </xf>
    <xf numFmtId="0" fontId="78" fillId="0" borderId="24" xfId="0" applyFont="1" applyBorder="1" applyAlignment="1" applyProtection="1">
      <alignment horizontal="center" vertical="center" wrapText="1"/>
      <protection/>
    </xf>
    <xf numFmtId="176" fontId="77" fillId="0" borderId="87" xfId="0" applyNumberFormat="1" applyFont="1" applyFill="1" applyBorder="1" applyAlignment="1" applyProtection="1">
      <alignment horizontal="center" vertical="center"/>
      <protection/>
    </xf>
    <xf numFmtId="176" fontId="77" fillId="0" borderId="24" xfId="0" applyNumberFormat="1" applyFont="1" applyFill="1" applyBorder="1" applyAlignment="1" applyProtection="1">
      <alignment horizontal="center" vertical="center"/>
      <protection/>
    </xf>
    <xf numFmtId="0" fontId="78" fillId="0" borderId="16" xfId="0" applyFont="1" applyBorder="1" applyAlignment="1" applyProtection="1">
      <alignment horizontal="right" vertical="center"/>
      <protection/>
    </xf>
    <xf numFmtId="0" fontId="78" fillId="0" borderId="107" xfId="0" applyFont="1" applyBorder="1" applyAlignment="1" applyProtection="1">
      <alignment horizontal="right" vertical="center"/>
      <protection/>
    </xf>
    <xf numFmtId="0" fontId="85" fillId="0" borderId="10" xfId="0" applyFont="1" applyBorder="1" applyAlignment="1" applyProtection="1">
      <alignment horizontal="right" vertical="center" wrapText="1"/>
      <protection/>
    </xf>
    <xf numFmtId="0" fontId="81" fillId="0" borderId="48" xfId="0" applyFont="1" applyBorder="1" applyAlignment="1" applyProtection="1">
      <alignment horizontal="center" vertical="center"/>
      <protection/>
    </xf>
    <xf numFmtId="0" fontId="81" fillId="0" borderId="51" xfId="0" applyFont="1" applyBorder="1" applyAlignment="1" applyProtection="1">
      <alignment horizontal="center" vertical="center"/>
      <protection/>
    </xf>
    <xf numFmtId="0" fontId="78" fillId="0" borderId="17" xfId="0" applyFont="1" applyBorder="1" applyAlignment="1" applyProtection="1">
      <alignment horizontal="center" vertical="center" wrapText="1"/>
      <protection/>
    </xf>
    <xf numFmtId="0" fontId="78" fillId="0" borderId="59" xfId="0" applyFont="1" applyBorder="1" applyAlignment="1" applyProtection="1">
      <alignment horizontal="center" vertical="center" wrapText="1"/>
      <protection/>
    </xf>
    <xf numFmtId="0" fontId="77" fillId="0" borderId="17" xfId="0" applyFont="1" applyBorder="1" applyAlignment="1" applyProtection="1">
      <alignment horizontal="center" vertical="center" wrapText="1"/>
      <protection/>
    </xf>
    <xf numFmtId="0" fontId="77" fillId="0" borderId="97" xfId="0" applyFont="1" applyBorder="1" applyAlignment="1" applyProtection="1">
      <alignment horizontal="center" vertical="center" wrapText="1"/>
      <protection/>
    </xf>
    <xf numFmtId="0" fontId="78" fillId="0" borderId="17" xfId="0" applyFont="1" applyBorder="1" applyAlignment="1" applyProtection="1">
      <alignment horizontal="left" vertical="center" wrapText="1"/>
      <protection/>
    </xf>
    <xf numFmtId="0" fontId="78" fillId="0" borderId="97" xfId="0" applyFont="1" applyBorder="1" applyAlignment="1" applyProtection="1">
      <alignment horizontal="left" vertical="center" wrapText="1"/>
      <protection/>
    </xf>
    <xf numFmtId="0" fontId="78" fillId="0" borderId="105" xfId="0" applyFont="1" applyBorder="1" applyAlignment="1" applyProtection="1">
      <alignment horizontal="left" vertical="center" wrapText="1"/>
      <protection/>
    </xf>
    <xf numFmtId="178" fontId="3" fillId="0" borderId="106" xfId="0" applyNumberFormat="1" applyFont="1" applyBorder="1" applyAlignment="1" applyProtection="1">
      <alignment horizontal="center" vertical="center"/>
      <protection locked="0"/>
    </xf>
    <xf numFmtId="178" fontId="3" fillId="0" borderId="120" xfId="0" applyNumberFormat="1" applyFont="1" applyBorder="1" applyAlignment="1" applyProtection="1">
      <alignment horizontal="center" vertical="center"/>
      <protection locked="0"/>
    </xf>
    <xf numFmtId="0" fontId="86" fillId="0" borderId="61" xfId="0" applyFont="1" applyBorder="1" applyAlignment="1" applyProtection="1">
      <alignment horizontal="center" vertical="center"/>
      <protection/>
    </xf>
    <xf numFmtId="0" fontId="86" fillId="0" borderId="121" xfId="0" applyFont="1" applyBorder="1" applyAlignment="1" applyProtection="1">
      <alignment horizontal="center" vertical="center"/>
      <protection/>
    </xf>
    <xf numFmtId="0" fontId="4" fillId="0" borderId="122" xfId="0" applyFont="1" applyBorder="1" applyAlignment="1" applyProtection="1">
      <alignment horizontal="left" vertical="center" shrinkToFit="1"/>
      <protection locked="0"/>
    </xf>
    <xf numFmtId="0" fontId="4" fillId="0" borderId="123" xfId="0" applyFont="1" applyBorder="1" applyAlignment="1" applyProtection="1">
      <alignment horizontal="left" vertical="center" shrinkToFit="1"/>
      <protection locked="0"/>
    </xf>
    <xf numFmtId="0" fontId="4" fillId="0" borderId="44" xfId="0" applyFont="1" applyBorder="1" applyAlignment="1" applyProtection="1">
      <alignment horizontal="left" vertical="center" shrinkToFit="1"/>
      <protection locked="0"/>
    </xf>
    <xf numFmtId="178" fontId="3" fillId="0" borderId="57" xfId="0" applyNumberFormat="1" applyFont="1" applyBorder="1" applyAlignment="1" applyProtection="1">
      <alignment horizontal="center" vertical="center"/>
      <protection locked="0"/>
    </xf>
    <xf numFmtId="178" fontId="3" fillId="0" borderId="111" xfId="0" applyNumberFormat="1" applyFont="1" applyBorder="1" applyAlignment="1" applyProtection="1">
      <alignment horizontal="center" vertical="center"/>
      <protection locked="0"/>
    </xf>
    <xf numFmtId="0" fontId="4" fillId="0" borderId="124" xfId="0" applyFont="1" applyBorder="1" applyAlignment="1" applyProtection="1">
      <alignment horizontal="left" vertical="center" shrinkToFit="1"/>
      <protection locked="0"/>
    </xf>
    <xf numFmtId="0" fontId="4" fillId="0" borderId="87" xfId="0" applyFont="1" applyBorder="1" applyAlignment="1" applyProtection="1">
      <alignment horizontal="left" vertical="center" shrinkToFit="1"/>
      <protection locked="0"/>
    </xf>
    <xf numFmtId="0" fontId="4" fillId="0" borderId="24" xfId="0" applyFont="1" applyBorder="1" applyAlignment="1" applyProtection="1">
      <alignment horizontal="left" vertical="center" shrinkToFit="1"/>
      <protection locked="0"/>
    </xf>
    <xf numFmtId="0" fontId="4" fillId="0" borderId="125" xfId="0" applyFont="1" applyBorder="1" applyAlignment="1" applyProtection="1">
      <alignment horizontal="left" vertical="center" shrinkToFit="1"/>
      <protection locked="0"/>
    </xf>
    <xf numFmtId="0" fontId="4" fillId="0" borderId="93" xfId="0" applyFont="1" applyBorder="1" applyAlignment="1" applyProtection="1">
      <alignment horizontal="left" vertical="center" shrinkToFit="1"/>
      <protection locked="0"/>
    </xf>
    <xf numFmtId="0" fontId="4" fillId="0" borderId="94" xfId="0" applyFont="1" applyBorder="1" applyAlignment="1" applyProtection="1">
      <alignment horizontal="left" vertical="center" shrinkToFit="1"/>
      <protection locked="0"/>
    </xf>
    <xf numFmtId="178" fontId="86" fillId="0" borderId="61" xfId="0" applyNumberFormat="1" applyFont="1" applyBorder="1" applyAlignment="1" applyProtection="1">
      <alignment horizontal="center" vertical="center"/>
      <protection/>
    </xf>
    <xf numFmtId="178" fontId="86" fillId="0" borderId="121" xfId="0" applyNumberFormat="1" applyFont="1" applyBorder="1" applyAlignment="1" applyProtection="1">
      <alignment horizontal="center" vertical="center"/>
      <protection/>
    </xf>
    <xf numFmtId="178" fontId="3" fillId="0" borderId="95" xfId="0" applyNumberFormat="1" applyFont="1" applyBorder="1" applyAlignment="1" applyProtection="1">
      <alignment horizontal="center" vertical="center"/>
      <protection locked="0"/>
    </xf>
    <xf numFmtId="178" fontId="3" fillId="0" borderId="126" xfId="0" applyNumberFormat="1" applyFont="1" applyBorder="1" applyAlignment="1" applyProtection="1">
      <alignment horizontal="center" vertical="center"/>
      <protection locked="0"/>
    </xf>
    <xf numFmtId="0" fontId="4" fillId="0" borderId="127" xfId="0" applyFont="1" applyBorder="1" applyAlignment="1" applyProtection="1">
      <alignment horizontal="left" vertical="center" shrinkToFit="1"/>
      <protection locked="0"/>
    </xf>
    <xf numFmtId="0" fontId="4" fillId="0" borderId="128" xfId="0" applyFont="1" applyBorder="1" applyAlignment="1" applyProtection="1">
      <alignment horizontal="left" vertical="center" shrinkToFit="1"/>
      <protection locked="0"/>
    </xf>
    <xf numFmtId="0" fontId="4" fillId="0" borderId="129" xfId="0" applyFont="1" applyBorder="1" applyAlignment="1" applyProtection="1">
      <alignment horizontal="left" vertical="center" shrinkToFit="1"/>
      <protection locked="0"/>
    </xf>
    <xf numFmtId="0" fontId="78" fillId="0" borderId="82" xfId="0" applyFont="1" applyBorder="1" applyAlignment="1" applyProtection="1">
      <alignment horizontal="left" vertical="center"/>
      <protection/>
    </xf>
    <xf numFmtId="0" fontId="78" fillId="0" borderId="83" xfId="0" applyFont="1" applyBorder="1" applyAlignment="1" applyProtection="1">
      <alignment horizontal="left" vertical="center"/>
      <protection/>
    </xf>
    <xf numFmtId="0" fontId="78" fillId="0" borderId="84" xfId="0" applyFont="1" applyBorder="1" applyAlignment="1" applyProtection="1">
      <alignment horizontal="left" vertical="center"/>
      <protection/>
    </xf>
    <xf numFmtId="0" fontId="2" fillId="0" borderId="16" xfId="0" applyFont="1" applyBorder="1" applyAlignment="1" applyProtection="1" quotePrefix="1">
      <alignment horizontal="center"/>
      <protection/>
    </xf>
    <xf numFmtId="0" fontId="14" fillId="0" borderId="78" xfId="0" applyFont="1" applyBorder="1" applyAlignment="1" applyProtection="1">
      <alignment horizontal="right" vertical="center"/>
      <protection/>
    </xf>
    <xf numFmtId="0" fontId="14" fillId="0" borderId="79" xfId="0" applyFont="1" applyBorder="1" applyAlignment="1" applyProtection="1">
      <alignment horizontal="right" vertical="center"/>
      <protection/>
    </xf>
    <xf numFmtId="0" fontId="14" fillId="0" borderId="76" xfId="0" applyFont="1" applyBorder="1" applyAlignment="1" applyProtection="1">
      <alignment horizontal="right" vertical="center"/>
      <protection/>
    </xf>
    <xf numFmtId="0" fontId="15" fillId="0" borderId="57" xfId="0" applyFont="1" applyBorder="1" applyAlignment="1" applyProtection="1">
      <alignment horizontal="center" vertical="center"/>
      <protection/>
    </xf>
    <xf numFmtId="0" fontId="15" fillId="0" borderId="24" xfId="0" applyFont="1" applyBorder="1" applyAlignment="1" applyProtection="1">
      <alignment horizontal="center" vertical="center"/>
      <protection/>
    </xf>
    <xf numFmtId="0" fontId="13" fillId="0" borderId="27" xfId="0" applyFont="1" applyBorder="1" applyAlignment="1" applyProtection="1">
      <alignment horizontal="center" vertical="center"/>
      <protection/>
    </xf>
    <xf numFmtId="0" fontId="13" fillId="0" borderId="77" xfId="0" applyFont="1" applyBorder="1" applyAlignment="1" applyProtection="1">
      <alignment horizontal="center" vertical="center"/>
      <protection/>
    </xf>
    <xf numFmtId="0" fontId="13" fillId="0" borderId="18" xfId="0" applyFont="1" applyBorder="1" applyAlignment="1" applyProtection="1">
      <alignment horizontal="center" vertical="center"/>
      <protection/>
    </xf>
    <xf numFmtId="14" fontId="14" fillId="0" borderId="130" xfId="0" applyNumberFormat="1" applyFont="1" applyBorder="1" applyAlignment="1" applyProtection="1">
      <alignment horizontal="center" vertical="center"/>
      <protection locked="0"/>
    </xf>
    <xf numFmtId="14" fontId="14" fillId="0" borderId="109" xfId="0" applyNumberFormat="1" applyFont="1" applyBorder="1" applyAlignment="1" applyProtection="1">
      <alignment horizontal="center" vertical="center"/>
      <protection locked="0"/>
    </xf>
    <xf numFmtId="14" fontId="14" fillId="0" borderId="131" xfId="0" applyNumberFormat="1" applyFont="1" applyBorder="1" applyAlignment="1" applyProtection="1">
      <alignment horizontal="center" vertical="center"/>
      <protection locked="0"/>
    </xf>
    <xf numFmtId="0" fontId="14" fillId="0" borderId="132" xfId="0" applyFont="1" applyBorder="1" applyAlignment="1" applyProtection="1">
      <alignment horizontal="center" vertical="center"/>
      <protection locked="0"/>
    </xf>
    <xf numFmtId="0" fontId="14" fillId="0" borderId="133" xfId="0" applyFont="1" applyBorder="1" applyAlignment="1" applyProtection="1">
      <alignment horizontal="center" vertical="center"/>
      <protection locked="0"/>
    </xf>
    <xf numFmtId="0" fontId="14" fillId="0" borderId="134"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xf>
    <xf numFmtId="0" fontId="14" fillId="0" borderId="77" xfId="0" applyFont="1" applyBorder="1" applyAlignment="1" applyProtection="1">
      <alignment horizontal="center" vertical="center"/>
      <protection/>
    </xf>
    <xf numFmtId="0" fontId="14" fillId="0" borderId="18" xfId="0" applyFont="1" applyBorder="1" applyAlignment="1" applyProtection="1">
      <alignment horizontal="center" vertical="center"/>
      <protection/>
    </xf>
    <xf numFmtId="0" fontId="14" fillId="0" borderId="57" xfId="0" applyFont="1" applyBorder="1" applyAlignment="1" applyProtection="1">
      <alignment horizontal="right" vertical="center"/>
      <protection/>
    </xf>
    <xf numFmtId="0" fontId="14" fillId="0" borderId="87" xfId="0" applyFont="1" applyBorder="1" applyAlignment="1" applyProtection="1">
      <alignment horizontal="right" vertical="center"/>
      <protection/>
    </xf>
    <xf numFmtId="0" fontId="14" fillId="0" borderId="24" xfId="0" applyFont="1" applyBorder="1" applyAlignment="1" applyProtection="1">
      <alignment horizontal="right" vertical="center"/>
      <protection/>
    </xf>
    <xf numFmtId="176" fontId="15" fillId="0" borderId="57" xfId="0" applyNumberFormat="1" applyFont="1" applyBorder="1" applyAlignment="1" applyProtection="1">
      <alignment horizontal="center" vertical="center"/>
      <protection/>
    </xf>
    <xf numFmtId="176" fontId="15" fillId="0" borderId="24" xfId="0" applyNumberFormat="1" applyFont="1" applyBorder="1" applyAlignment="1" applyProtection="1">
      <alignment horizontal="center" vertical="center"/>
      <protection/>
    </xf>
    <xf numFmtId="184" fontId="15" fillId="0" borderId="70" xfId="0" applyNumberFormat="1" applyFont="1" applyBorder="1" applyAlignment="1" applyProtection="1">
      <alignment horizontal="center"/>
      <protection/>
    </xf>
    <xf numFmtId="184" fontId="15" fillId="0" borderId="103" xfId="0" applyNumberFormat="1" applyFont="1" applyBorder="1" applyAlignment="1" applyProtection="1">
      <alignment horizontal="center"/>
      <protection/>
    </xf>
    <xf numFmtId="184" fontId="15" fillId="0" borderId="28" xfId="0" applyNumberFormat="1" applyFont="1" applyBorder="1" applyAlignment="1" applyProtection="1">
      <alignment horizontal="center"/>
      <protection/>
    </xf>
    <xf numFmtId="0" fontId="14" fillId="33" borderId="101" xfId="0" applyFont="1" applyFill="1" applyBorder="1" applyAlignment="1" applyProtection="1">
      <alignment horizontal="center" vertical="center" wrapText="1"/>
      <protection locked="0"/>
    </xf>
    <xf numFmtId="0" fontId="0" fillId="33" borderId="101"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3">
    <dxf>
      <font>
        <color auto="1"/>
      </font>
      <fill>
        <patternFill>
          <bgColor indexed="45"/>
        </patternFill>
      </fill>
    </dxf>
    <dxf>
      <fill>
        <patternFill>
          <bgColor rgb="FFFFCCFF"/>
        </patternFill>
      </fill>
    </dxf>
    <dxf>
      <fill>
        <patternFill>
          <bgColor rgb="FF969696"/>
        </patternFill>
      </fill>
    </dxf>
    <dxf>
      <fill>
        <patternFill>
          <bgColor theme="9" tint="0.7999799847602844"/>
        </patternFill>
      </fill>
    </dxf>
    <dxf>
      <font>
        <color auto="1"/>
      </font>
      <fill>
        <patternFill>
          <bgColor indexed="45"/>
        </patternFill>
      </fill>
    </dxf>
    <dxf>
      <fill>
        <patternFill>
          <bgColor indexed="55"/>
        </patternFill>
      </fill>
    </dxf>
    <dxf>
      <fill>
        <patternFill>
          <bgColor indexed="55"/>
        </patternFill>
      </fill>
    </dxf>
    <dxf>
      <fill>
        <patternFill>
          <bgColor rgb="FFFFCCCC"/>
        </patternFill>
      </fill>
    </dxf>
    <dxf>
      <font>
        <color auto="1"/>
      </font>
      <fill>
        <patternFill>
          <bgColor indexed="45"/>
        </patternFill>
      </fill>
    </dxf>
    <dxf>
      <fill>
        <patternFill>
          <bgColor indexed="55"/>
        </patternFill>
      </fill>
    </dxf>
    <dxf>
      <fill>
        <patternFill>
          <bgColor rgb="FF969696"/>
        </patternFill>
      </fill>
    </dxf>
    <dxf>
      <fill>
        <patternFill>
          <bgColor rgb="FFFF99CC"/>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9" tint="0.7999799847602844"/>
        </patternFill>
      </fill>
    </dxf>
    <dxf>
      <fill>
        <patternFill>
          <bgColor theme="0" tint="-0.3499799966812134"/>
        </patternFill>
      </fill>
    </dxf>
    <dxf>
      <fill>
        <patternFill>
          <bgColor theme="8" tint="0.5999600291252136"/>
        </patternFill>
      </fill>
    </dxf>
    <dxf>
      <fill>
        <patternFill>
          <bgColor theme="0" tint="-0.3499799966812134"/>
        </patternFill>
      </fill>
    </dxf>
    <dxf>
      <fill>
        <patternFill>
          <bgColor theme="8" tint="0.5999600291252136"/>
        </patternFill>
      </fill>
    </dxf>
    <dxf>
      <fill>
        <patternFill>
          <bgColor theme="9" tint="0.7999799847602844"/>
        </patternFill>
      </fill>
    </dxf>
    <dxf>
      <fill>
        <patternFill>
          <bgColor theme="0" tint="-0.3499799966812134"/>
        </patternFill>
      </fill>
    </dxf>
    <dxf>
      <font>
        <color theme="0"/>
      </font>
      <fill>
        <patternFill>
          <bgColor rgb="FFFF0000"/>
        </patternFill>
      </fill>
    </dxf>
    <dxf>
      <font>
        <color theme="0"/>
      </font>
      <fill>
        <patternFill>
          <bgColor rgb="FFFF0000"/>
        </patternFill>
      </fill>
    </dxf>
    <dxf>
      <font>
        <b/>
        <i val="0"/>
        <strike val="0"/>
        <color theme="0"/>
      </font>
      <fill>
        <patternFill>
          <bgColor rgb="FFFF0000"/>
        </patternFill>
      </fill>
    </dxf>
    <dxf>
      <font>
        <color theme="0"/>
      </font>
    </dxf>
    <dxf>
      <fill>
        <patternFill>
          <bgColor theme="9" tint="0.7999799847602844"/>
        </patternFill>
      </fill>
    </dxf>
    <dxf>
      <fill>
        <patternFill>
          <bgColor theme="0" tint="-0.3499799966812134"/>
        </patternFill>
      </fill>
    </dxf>
    <dxf>
      <fill>
        <patternFill>
          <bgColor theme="0" tint="-0.3499799966812134"/>
        </patternFill>
      </fill>
    </dxf>
    <dxf>
      <fill>
        <patternFill>
          <bgColor theme="9" tint="0.799979984760284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9" tint="0.7999799847602844"/>
        </patternFill>
      </fill>
    </dxf>
    <dxf>
      <fill>
        <patternFill>
          <bgColor theme="0" tint="-0.3499799966812134"/>
        </patternFill>
      </fill>
    </dxf>
    <dxf>
      <fill>
        <patternFill>
          <bgColor theme="8" tint="0.5999600291252136"/>
        </patternFill>
      </fill>
    </dxf>
    <dxf>
      <fill>
        <patternFill>
          <bgColor theme="0" tint="-0.3499799966812134"/>
        </patternFill>
      </fill>
    </dxf>
    <dxf>
      <fill>
        <patternFill>
          <bgColor theme="8" tint="0.5999600291252136"/>
        </patternFill>
      </fill>
    </dxf>
    <dxf>
      <fill>
        <patternFill>
          <bgColor theme="0" tint="-0.3499799966812134"/>
        </patternFill>
      </fill>
    </dxf>
    <dxf>
      <font>
        <color theme="0"/>
      </font>
      <fill>
        <patternFill>
          <bgColor rgb="FFFF0000"/>
        </patternFill>
      </fill>
    </dxf>
    <dxf>
      <font>
        <color theme="0"/>
      </font>
      <fill>
        <patternFill>
          <bgColor rgb="FFFF0000"/>
        </patternFill>
      </fill>
    </dxf>
    <dxf>
      <font>
        <b/>
        <i val="0"/>
        <strike val="0"/>
        <color theme="0"/>
      </font>
      <fill>
        <patternFill>
          <bgColor rgb="FFFF0000"/>
        </patternFill>
      </fill>
    </dxf>
    <dxf>
      <font>
        <color theme="0"/>
      </font>
    </dxf>
    <dxf>
      <fill>
        <patternFill>
          <bgColor theme="9" tint="0.7999799847602844"/>
        </patternFill>
      </fill>
    </dxf>
    <dxf>
      <fill>
        <patternFill>
          <bgColor theme="9" tint="0.7999799847602844"/>
        </patternFill>
      </fill>
    </dxf>
    <dxf>
      <fill>
        <patternFill>
          <bgColor theme="0" tint="-0.3499799966812134"/>
        </patternFill>
      </fill>
    </dxf>
    <dxf>
      <font>
        <color theme="0"/>
      </font>
      <border/>
    </dxf>
    <dxf>
      <font>
        <b/>
        <i val="0"/>
        <strike val="0"/>
        <color theme="0"/>
      </font>
      <fill>
        <patternFill>
          <bgColor rgb="FFFF0000"/>
        </patternFill>
      </fill>
      <border/>
    </dxf>
    <dxf>
      <font>
        <color theme="0"/>
      </font>
      <fill>
        <patternFill>
          <bgColor rgb="FFFF0000"/>
        </patternFill>
      </fill>
      <border/>
    </dxf>
    <dxf>
      <font>
        <color auto="1"/>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11</xdr:row>
      <xdr:rowOff>323850</xdr:rowOff>
    </xdr:from>
    <xdr:to>
      <xdr:col>12</xdr:col>
      <xdr:colOff>657225</xdr:colOff>
      <xdr:row>11</xdr:row>
      <xdr:rowOff>590550</xdr:rowOff>
    </xdr:to>
    <xdr:sp>
      <xdr:nvSpPr>
        <xdr:cNvPr id="1" name="テキスト ボックス 5"/>
        <xdr:cNvSpPr txBox="1">
          <a:spLocks noChangeArrowheads="1"/>
        </xdr:cNvSpPr>
      </xdr:nvSpPr>
      <xdr:spPr>
        <a:xfrm>
          <a:off x="5848350" y="2352675"/>
          <a:ext cx="581025" cy="26670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rPr>
            <a:t>備考</a:t>
          </a:r>
        </a:p>
      </xdr:txBody>
    </xdr:sp>
    <xdr:clientData/>
  </xdr:twoCellAnchor>
  <xdr:twoCellAnchor>
    <xdr:from>
      <xdr:col>12</xdr:col>
      <xdr:colOff>466725</xdr:colOff>
      <xdr:row>11</xdr:row>
      <xdr:rowOff>47625</xdr:rowOff>
    </xdr:from>
    <xdr:to>
      <xdr:col>12</xdr:col>
      <xdr:colOff>1266825</xdr:colOff>
      <xdr:row>11</xdr:row>
      <xdr:rowOff>400050</xdr:rowOff>
    </xdr:to>
    <xdr:sp>
      <xdr:nvSpPr>
        <xdr:cNvPr id="2" name="テキスト ボックス 6"/>
        <xdr:cNvSpPr txBox="1">
          <a:spLocks noChangeArrowheads="1"/>
        </xdr:cNvSpPr>
      </xdr:nvSpPr>
      <xdr:spPr>
        <a:xfrm>
          <a:off x="6248400" y="2076450"/>
          <a:ext cx="800100" cy="352425"/>
        </a:xfrm>
        <a:prstGeom prst="rect">
          <a:avLst/>
        </a:prstGeom>
        <a:noFill/>
        <a:ln w="9525" cmpd="sng">
          <a:noFill/>
        </a:ln>
      </xdr:spPr>
      <xdr:txBody>
        <a:bodyPr vertOverflow="clip" wrap="square" lIns="0" tIns="0" rIns="0" bIns="0"/>
        <a:p>
          <a:pPr algn="r">
            <a:defRPr/>
          </a:pPr>
          <a:r>
            <a:rPr lang="en-US" cap="none" sz="1000" b="0" i="0" u="none" baseline="0">
              <a:solidFill>
                <a:srgbClr val="000000"/>
              </a:solidFill>
              <a:latin typeface="ＭＳ Ｐゴシック"/>
              <a:ea typeface="ＭＳ Ｐゴシック"/>
              <a:cs typeface="ＭＳ Ｐゴシック"/>
            </a:rPr>
            <a:t>通風経路名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シート名</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11</xdr:row>
      <xdr:rowOff>28575</xdr:rowOff>
    </xdr:from>
    <xdr:to>
      <xdr:col>9</xdr:col>
      <xdr:colOff>190500</xdr:colOff>
      <xdr:row>11</xdr:row>
      <xdr:rowOff>314325</xdr:rowOff>
    </xdr:to>
    <xdr:sp>
      <xdr:nvSpPr>
        <xdr:cNvPr id="1" name="正方形/長方形 1"/>
        <xdr:cNvSpPr>
          <a:spLocks/>
        </xdr:cNvSpPr>
      </xdr:nvSpPr>
      <xdr:spPr>
        <a:xfrm>
          <a:off x="4457700" y="1581150"/>
          <a:ext cx="762000" cy="2762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11</xdr:row>
      <xdr:rowOff>323850</xdr:rowOff>
    </xdr:from>
    <xdr:to>
      <xdr:col>10</xdr:col>
      <xdr:colOff>657225</xdr:colOff>
      <xdr:row>11</xdr:row>
      <xdr:rowOff>590550</xdr:rowOff>
    </xdr:to>
    <xdr:sp>
      <xdr:nvSpPr>
        <xdr:cNvPr id="2" name="テキスト ボックス 2"/>
        <xdr:cNvSpPr txBox="1">
          <a:spLocks noChangeArrowheads="1"/>
        </xdr:cNvSpPr>
      </xdr:nvSpPr>
      <xdr:spPr>
        <a:xfrm>
          <a:off x="5476875" y="1876425"/>
          <a:ext cx="581025" cy="266700"/>
        </a:xfrm>
        <a:prstGeom prst="rect">
          <a:avLst/>
        </a:prstGeom>
        <a:noFill/>
        <a:ln w="9525" cmpd="sng">
          <a:noFill/>
        </a:ln>
      </xdr:spPr>
      <xdr:txBody>
        <a:bodyPr vertOverflow="clip" wrap="square" lIns="0" tIns="0" rIns="0" bIns="0" anchor="b"/>
        <a:p>
          <a:pPr algn="l">
            <a:defRPr/>
          </a:pPr>
          <a:r>
            <a:rPr lang="en-US" cap="none" sz="1000" b="0" i="0" u="none" baseline="0">
              <a:solidFill>
                <a:srgbClr val="969696"/>
              </a:solidFill>
            </a:rPr>
            <a:t>備考</a:t>
          </a:r>
        </a:p>
      </xdr:txBody>
    </xdr:sp>
    <xdr:clientData/>
  </xdr:twoCellAnchor>
  <xdr:twoCellAnchor>
    <xdr:from>
      <xdr:col>10</xdr:col>
      <xdr:colOff>495300</xdr:colOff>
      <xdr:row>11</xdr:row>
      <xdr:rowOff>47625</xdr:rowOff>
    </xdr:from>
    <xdr:to>
      <xdr:col>11</xdr:col>
      <xdr:colOff>9525</xdr:colOff>
      <xdr:row>11</xdr:row>
      <xdr:rowOff>400050</xdr:rowOff>
    </xdr:to>
    <xdr:sp>
      <xdr:nvSpPr>
        <xdr:cNvPr id="3" name="テキスト ボックス 3"/>
        <xdr:cNvSpPr txBox="1">
          <a:spLocks noChangeArrowheads="1"/>
        </xdr:cNvSpPr>
      </xdr:nvSpPr>
      <xdr:spPr>
        <a:xfrm>
          <a:off x="5905500" y="1600200"/>
          <a:ext cx="809625" cy="352425"/>
        </a:xfrm>
        <a:prstGeom prst="rect">
          <a:avLst/>
        </a:prstGeom>
        <a:noFill/>
        <a:ln w="9525" cmpd="sng">
          <a:noFill/>
        </a:ln>
      </xdr:spPr>
      <xdr:txBody>
        <a:bodyPr vertOverflow="clip" wrap="square" lIns="0" tIns="0" rIns="0" bIns="0"/>
        <a:p>
          <a:pPr algn="r">
            <a:defRPr/>
          </a:pPr>
          <a:r>
            <a:rPr lang="en-US" cap="none" sz="1000" b="0" i="0" u="none" baseline="0">
              <a:solidFill>
                <a:srgbClr val="969696"/>
              </a:solidFill>
              <a:latin typeface="ＭＳ Ｐ明朝"/>
              <a:ea typeface="ＭＳ Ｐ明朝"/>
              <a:cs typeface="ＭＳ Ｐ明朝"/>
            </a:rPr>
            <a:t>通風経路名</a:t>
          </a:r>
          <a:r>
            <a:rPr lang="en-US" cap="none" sz="1000" b="0" i="0" u="none" baseline="0">
              <a:solidFill>
                <a:srgbClr val="969696"/>
              </a:solidFill>
              <a:latin typeface="ＭＳ Ｐ明朝"/>
              <a:ea typeface="ＭＳ Ｐ明朝"/>
              <a:cs typeface="ＭＳ Ｐ明朝"/>
            </a:rPr>
            <a:t>
</a:t>
          </a:r>
          <a:r>
            <a:rPr lang="en-US" cap="none" sz="1000" b="0" i="0" u="none" baseline="0">
              <a:solidFill>
                <a:srgbClr val="969696"/>
              </a:solidFill>
              <a:latin typeface="ＭＳ Ｐ明朝"/>
              <a:ea typeface="ＭＳ Ｐ明朝"/>
              <a:cs typeface="ＭＳ Ｐ明朝"/>
            </a:rPr>
            <a:t>(</a:t>
          </a:r>
          <a:r>
            <a:rPr lang="en-US" cap="none" sz="1000" b="0" i="0" u="none" baseline="0">
              <a:solidFill>
                <a:srgbClr val="969696"/>
              </a:solidFill>
              <a:latin typeface="ＭＳ Ｐ明朝"/>
              <a:ea typeface="ＭＳ Ｐ明朝"/>
              <a:cs typeface="ＭＳ Ｐ明朝"/>
            </a:rPr>
            <a:t>シート名</a:t>
          </a:r>
          <a:r>
            <a:rPr lang="en-US" cap="none" sz="1000" b="0" i="0" u="none" baseline="0">
              <a:solidFill>
                <a:srgbClr val="969696"/>
              </a:solidFill>
              <a:latin typeface="ＭＳ Ｐ明朝"/>
              <a:ea typeface="ＭＳ Ｐ明朝"/>
              <a:cs typeface="ＭＳ Ｐ明朝"/>
            </a:rPr>
            <a:t>)</a:t>
          </a:r>
        </a:p>
      </xdr:txBody>
    </xdr:sp>
    <xdr:clientData/>
  </xdr:twoCellAnchor>
  <xdr:twoCellAnchor>
    <xdr:from>
      <xdr:col>7</xdr:col>
      <xdr:colOff>76200</xdr:colOff>
      <xdr:row>11</xdr:row>
      <xdr:rowOff>28575</xdr:rowOff>
    </xdr:from>
    <xdr:to>
      <xdr:col>9</xdr:col>
      <xdr:colOff>285750</xdr:colOff>
      <xdr:row>11</xdr:row>
      <xdr:rowOff>409575</xdr:rowOff>
    </xdr:to>
    <xdr:sp>
      <xdr:nvSpPr>
        <xdr:cNvPr id="4" name="テキスト ボックス 4"/>
        <xdr:cNvSpPr txBox="1">
          <a:spLocks noChangeArrowheads="1"/>
        </xdr:cNvSpPr>
      </xdr:nvSpPr>
      <xdr:spPr>
        <a:xfrm>
          <a:off x="4343400" y="1581150"/>
          <a:ext cx="971550" cy="381000"/>
        </a:xfrm>
        <a:prstGeom prst="rect">
          <a:avLst/>
        </a:prstGeom>
        <a:noFill/>
        <a:ln w="9525" cmpd="sng">
          <a:noFill/>
        </a:ln>
      </xdr:spPr>
      <xdr:txBody>
        <a:bodyPr vertOverflow="clip" wrap="square" lIns="0" tIns="0" rIns="0" bIns="0"/>
        <a:p>
          <a:pPr algn="ctr">
            <a:defRPr/>
          </a:pPr>
          <a:r>
            <a:rPr lang="en-US" cap="none" sz="900" b="0" i="0" u="none" baseline="0">
              <a:solidFill>
                <a:srgbClr val="969696"/>
              </a:solidFill>
              <a:latin typeface="ＭＳ Ｐ明朝"/>
              <a:ea typeface="ＭＳ Ｐ明朝"/>
              <a:cs typeface="ＭＳ Ｐ明朝"/>
            </a:rPr>
            <a:t>通風を確保</a:t>
          </a:r>
          <a:r>
            <a:rPr lang="en-US" cap="none" sz="900" b="0" i="0" u="none" baseline="0">
              <a:solidFill>
                <a:srgbClr val="969696"/>
              </a:solidFill>
              <a:latin typeface="ＭＳ Ｐ明朝"/>
              <a:ea typeface="ＭＳ Ｐ明朝"/>
              <a:cs typeface="ＭＳ Ｐ明朝"/>
            </a:rPr>
            <a:t>
</a:t>
          </a:r>
          <a:r>
            <a:rPr lang="en-US" cap="none" sz="900" b="0" i="0" u="none" baseline="0">
              <a:solidFill>
                <a:srgbClr val="969696"/>
              </a:solidFill>
              <a:latin typeface="ＭＳ Ｐ明朝"/>
              <a:ea typeface="ＭＳ Ｐ明朝"/>
              <a:cs typeface="ＭＳ Ｐ明朝"/>
            </a:rPr>
            <a:t>  </a:t>
          </a:r>
          <a:r>
            <a:rPr lang="en-US" cap="none" sz="900" b="0" i="0" u="none" baseline="0">
              <a:solidFill>
                <a:srgbClr val="969696"/>
              </a:solidFill>
              <a:latin typeface="ＭＳ Ｐ明朝"/>
              <a:ea typeface="ＭＳ Ｐ明朝"/>
              <a:cs typeface="ＭＳ Ｐ明朝"/>
            </a:rPr>
            <a:t>する措置</a:t>
          </a:r>
          <a:r>
            <a:rPr lang="en-US" cap="none" sz="900" b="0" i="0" u="none" baseline="30000">
              <a:solidFill>
                <a:srgbClr val="969696"/>
              </a:solidFill>
              <a:latin typeface="ＭＳ Ｐ明朝"/>
              <a:ea typeface="ＭＳ Ｐ明朝"/>
              <a:cs typeface="ＭＳ Ｐ明朝"/>
            </a:rPr>
            <a:t>**</a:t>
          </a:r>
        </a:p>
      </xdr:txBody>
    </xdr:sp>
    <xdr:clientData/>
  </xdr:twoCellAnchor>
  <xdr:twoCellAnchor>
    <xdr:from>
      <xdr:col>1</xdr:col>
      <xdr:colOff>1123950</xdr:colOff>
      <xdr:row>44</xdr:row>
      <xdr:rowOff>142875</xdr:rowOff>
    </xdr:from>
    <xdr:to>
      <xdr:col>18</xdr:col>
      <xdr:colOff>219075</xdr:colOff>
      <xdr:row>54</xdr:row>
      <xdr:rowOff>142875</xdr:rowOff>
    </xdr:to>
    <xdr:sp>
      <xdr:nvSpPr>
        <xdr:cNvPr id="5" name="テキスト ボックス 5"/>
        <xdr:cNvSpPr txBox="1">
          <a:spLocks noChangeArrowheads="1"/>
        </xdr:cNvSpPr>
      </xdr:nvSpPr>
      <xdr:spPr>
        <a:xfrm>
          <a:off x="1162050" y="9210675"/>
          <a:ext cx="8829675" cy="161925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（５）省エネ基準シートへの入力の連携について</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ＭＳ Ｐゴシック"/>
              <a:ea typeface="ＭＳ Ｐゴシック"/>
              <a:cs typeface="ＭＳ Ｐゴシック"/>
            </a:rPr>
            <a:t>　「住戸入力」シートに入力した項目は、省エネ基準シートに転記することができ、省エネ基準シートとの連携を図ることが可能です。</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ＭＳ Ｐゴシック"/>
              <a:ea typeface="ＭＳ Ｐゴシック"/>
              <a:cs typeface="ＭＳ Ｐゴシック"/>
            </a:rPr>
            <a:t>　対応している省エネ基準シートは、「通風を確保する措置の有無の判定シート</a:t>
          </a:r>
          <a:r>
            <a:rPr lang="en-US" cap="none" sz="1200" b="0" i="0" u="none" baseline="0">
              <a:solidFill>
                <a:srgbClr val="000000"/>
              </a:solidFill>
              <a:latin typeface="Arial"/>
              <a:ea typeface="Arial"/>
              <a:cs typeface="Arial"/>
            </a:rPr>
            <a:t>(ver.0.06)</a:t>
          </a:r>
          <a:r>
            <a:rPr lang="en-US" cap="none" sz="1200" b="0" i="0" u="none" baseline="0">
              <a:solidFill>
                <a:srgbClr val="000000"/>
              </a:solidFill>
              <a:latin typeface="ＭＳ Ｐゴシック"/>
              <a:ea typeface="ＭＳ Ｐゴシック"/>
              <a:cs typeface="ＭＳ Ｐゴシック"/>
            </a:rPr>
            <a:t>」です。それ以降の</a:t>
          </a:r>
          <a:r>
            <a:rPr lang="en-US" cap="none" sz="1200" b="0" i="0" u="none" baseline="0">
              <a:solidFill>
                <a:srgbClr val="000000"/>
              </a:solidFill>
              <a:latin typeface="Arial"/>
              <a:ea typeface="Arial"/>
              <a:cs typeface="Arial"/>
            </a:rPr>
            <a:t>Version</a:t>
          </a:r>
          <a:r>
            <a:rPr lang="en-US" cap="none" sz="1200" b="0" i="0" u="none" baseline="0">
              <a:solidFill>
                <a:srgbClr val="000000"/>
              </a:solidFill>
              <a:latin typeface="ＭＳ Ｐゴシック"/>
              <a:ea typeface="ＭＳ Ｐゴシック"/>
              <a:cs typeface="ＭＳ Ｐゴシック"/>
            </a:rPr>
            <a:t>については対応できない可能性がありますので、ご注意ください。</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ＭＳ Ｐゴシック"/>
              <a:ea typeface="ＭＳ Ｐゴシック"/>
              <a:cs typeface="ＭＳ Ｐゴシック"/>
            </a:rPr>
            <a:t>　このシート</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ＭＳ Ｐゴシック"/>
              <a:ea typeface="ＭＳ Ｐゴシック"/>
              <a:cs typeface="ＭＳ Ｐゴシック"/>
            </a:rPr>
            <a:t>「【省エネ基準コピー用】」シート</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ＭＳ Ｐゴシック"/>
              <a:ea typeface="ＭＳ Ｐゴシック"/>
              <a:cs typeface="ＭＳ Ｐゴシック"/>
            </a:rPr>
            <a:t>の、</a:t>
          </a:r>
          <a:r>
            <a:rPr lang="en-US" cap="none" sz="1200" b="0" i="0" u="sng" baseline="0">
              <a:solidFill>
                <a:srgbClr val="FF6600"/>
              </a:solidFill>
              <a:latin typeface="ＭＳ Ｐゴシック"/>
              <a:ea typeface="ＭＳ Ｐゴシック"/>
              <a:cs typeface="ＭＳ Ｐゴシック"/>
            </a:rPr>
            <a:t>橙色の枠</a:t>
          </a:r>
          <a:r>
            <a:rPr lang="en-US" cap="none" sz="1200" b="0" i="0" u="none" baseline="0">
              <a:solidFill>
                <a:srgbClr val="000000"/>
              </a:solidFill>
              <a:latin typeface="ＭＳ Ｐゴシック"/>
              <a:ea typeface="ＭＳ Ｐゴシック"/>
              <a:cs typeface="ＭＳ Ｐゴシック"/>
            </a:rPr>
            <a:t>で囲まれているセル</a:t>
          </a:r>
          <a:r>
            <a:rPr lang="en-US" cap="none" sz="1200" b="0" i="0" u="none" baseline="0">
              <a:solidFill>
                <a:srgbClr val="000000"/>
              </a:solidFill>
              <a:latin typeface="ＭＳ Ｐゴシック"/>
              <a:ea typeface="ＭＳ Ｐゴシック"/>
              <a:cs typeface="ＭＳ Ｐゴシック"/>
            </a:rPr>
            <a:t>を</a:t>
          </a:r>
          <a:r>
            <a:rPr lang="en-US" cap="none" sz="1200" b="0" i="0" u="none" baseline="0">
              <a:solidFill>
                <a:srgbClr val="000000"/>
              </a:solidFill>
              <a:latin typeface="ＭＳ Ｐゴシック"/>
              <a:ea typeface="ＭＳ Ｐゴシック"/>
              <a:cs typeface="ＭＳ Ｐゴシック"/>
            </a:rPr>
            <a:t>コピーし、省エネ基準シートの「住戸入力」シートの対応するセルに</a:t>
          </a:r>
          <a:r>
            <a:rPr lang="en-US" cap="none" sz="1200" b="0" i="0" u="none" baseline="0">
              <a:solidFill>
                <a:srgbClr val="000000"/>
              </a:solidFill>
              <a:latin typeface="ＭＳ Ｐゴシック"/>
              <a:ea typeface="ＭＳ Ｐゴシック"/>
              <a:cs typeface="ＭＳ Ｐゴシック"/>
            </a:rPr>
            <a:t>「数値で」</a:t>
          </a:r>
          <a:r>
            <a:rPr lang="en-US" cap="none" sz="1200" b="0" i="0" u="none" baseline="0">
              <a:solidFill>
                <a:srgbClr val="000000"/>
              </a:solidFill>
              <a:latin typeface="ＭＳ Ｐゴシック"/>
              <a:ea typeface="ＭＳ Ｐゴシック"/>
              <a:cs typeface="ＭＳ Ｐゴシック"/>
            </a:rPr>
            <a:t>貼り付け</a:t>
          </a:r>
          <a:r>
            <a:rPr lang="en-US" cap="none" sz="1200" b="0" i="0" u="none" baseline="0">
              <a:solidFill>
                <a:srgbClr val="000000"/>
              </a:solidFill>
              <a:latin typeface="ＭＳ Ｐゴシック"/>
              <a:ea typeface="ＭＳ Ｐゴシック"/>
              <a:cs typeface="ＭＳ Ｐゴシック"/>
            </a:rPr>
            <a:t>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38100</xdr:colOff>
      <xdr:row>9</xdr:row>
      <xdr:rowOff>66675</xdr:rowOff>
    </xdr:from>
    <xdr:to>
      <xdr:col>10</xdr:col>
      <xdr:colOff>790575</xdr:colOff>
      <xdr:row>9</xdr:row>
      <xdr:rowOff>523875</xdr:rowOff>
    </xdr:to>
    <xdr:pic>
      <xdr:nvPicPr>
        <xdr:cNvPr id="1" name="図 3"/>
        <xdr:cNvPicPr preferRelativeResize="1">
          <a:picLocks noChangeAspect="1"/>
        </xdr:cNvPicPr>
      </xdr:nvPicPr>
      <xdr:blipFill>
        <a:blip r:embed="rId1"/>
        <a:stretch>
          <a:fillRect/>
        </a:stretch>
      </xdr:blipFill>
      <xdr:spPr>
        <a:xfrm>
          <a:off x="9144000" y="2057400"/>
          <a:ext cx="752475" cy="457200"/>
        </a:xfrm>
        <a:prstGeom prst="rect">
          <a:avLst/>
        </a:prstGeom>
        <a:noFill/>
        <a:ln w="9525" cmpd="sng">
          <a:noFill/>
        </a:ln>
      </xdr:spPr>
    </xdr:pic>
    <xdr:clientData/>
  </xdr:twoCellAnchor>
  <xdr:twoCellAnchor>
    <xdr:from>
      <xdr:col>5</xdr:col>
      <xdr:colOff>0</xdr:colOff>
      <xdr:row>26</xdr:row>
      <xdr:rowOff>161925</xdr:rowOff>
    </xdr:from>
    <xdr:to>
      <xdr:col>6</xdr:col>
      <xdr:colOff>0</xdr:colOff>
      <xdr:row>26</xdr:row>
      <xdr:rowOff>161925</xdr:rowOff>
    </xdr:to>
    <xdr:sp>
      <xdr:nvSpPr>
        <xdr:cNvPr id="2" name="直線矢印コネクタ 3"/>
        <xdr:cNvSpPr>
          <a:spLocks/>
        </xdr:cNvSpPr>
      </xdr:nvSpPr>
      <xdr:spPr>
        <a:xfrm>
          <a:off x="4962525" y="6200775"/>
          <a:ext cx="80010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104775</xdr:rowOff>
    </xdr:from>
    <xdr:to>
      <xdr:col>6</xdr:col>
      <xdr:colOff>0</xdr:colOff>
      <xdr:row>26</xdr:row>
      <xdr:rowOff>104775</xdr:rowOff>
    </xdr:to>
    <xdr:sp>
      <xdr:nvSpPr>
        <xdr:cNvPr id="3" name="直線矢印コネクタ 4"/>
        <xdr:cNvSpPr>
          <a:spLocks/>
        </xdr:cNvSpPr>
      </xdr:nvSpPr>
      <xdr:spPr>
        <a:xfrm>
          <a:off x="4962525" y="5886450"/>
          <a:ext cx="800100" cy="2571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0</xdr:rowOff>
    </xdr:from>
    <xdr:to>
      <xdr:col>10</xdr:col>
      <xdr:colOff>0</xdr:colOff>
      <xdr:row>28</xdr:row>
      <xdr:rowOff>0</xdr:rowOff>
    </xdr:to>
    <xdr:sp>
      <xdr:nvSpPr>
        <xdr:cNvPr id="4" name="直線矢印コネクタ 5"/>
        <xdr:cNvSpPr>
          <a:spLocks/>
        </xdr:cNvSpPr>
      </xdr:nvSpPr>
      <xdr:spPr>
        <a:xfrm>
          <a:off x="9105900" y="6296025"/>
          <a:ext cx="0" cy="2571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200025</xdr:rowOff>
    </xdr:from>
    <xdr:to>
      <xdr:col>6</xdr:col>
      <xdr:colOff>0</xdr:colOff>
      <xdr:row>27</xdr:row>
      <xdr:rowOff>133350</xdr:rowOff>
    </xdr:to>
    <xdr:sp>
      <xdr:nvSpPr>
        <xdr:cNvPr id="5" name="直線矢印コネクタ 6"/>
        <xdr:cNvSpPr>
          <a:spLocks/>
        </xdr:cNvSpPr>
      </xdr:nvSpPr>
      <xdr:spPr>
        <a:xfrm flipV="1">
          <a:off x="4962525" y="6238875"/>
          <a:ext cx="800100" cy="1905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rgb="FFFFCCFF"/>
    <pageSetUpPr fitToPage="1"/>
  </sheetPr>
  <dimension ref="A1:AQ90"/>
  <sheetViews>
    <sheetView tabSelected="1" zoomScalePageLayoutView="0" workbookViewId="0" topLeftCell="A1">
      <selection activeCell="P2" sqref="P2:U2"/>
    </sheetView>
  </sheetViews>
  <sheetFormatPr defaultColWidth="9.00390625" defaultRowHeight="13.5"/>
  <cols>
    <col min="1" max="1" width="0.5" style="187" customWidth="1"/>
    <col min="2" max="2" width="24.875" style="112" customWidth="1"/>
    <col min="3" max="4" width="6.125" style="112" customWidth="1"/>
    <col min="5" max="6" width="7.00390625" style="112" customWidth="1"/>
    <col min="7" max="7" width="6.125" style="112" customWidth="1"/>
    <col min="8" max="8" width="5.75390625" style="112" customWidth="1"/>
    <col min="9" max="9" width="6.25390625" style="112" customWidth="1"/>
    <col min="10" max="10" width="3.25390625" style="112" customWidth="1"/>
    <col min="11" max="11" width="1.625" style="112" customWidth="1"/>
    <col min="12" max="12" width="1.25" style="112" customWidth="1"/>
    <col min="13" max="13" width="17.00390625" style="112" customWidth="1"/>
    <col min="14" max="21" width="5.75390625" style="112" customWidth="1"/>
    <col min="22" max="22" width="0.5" style="112" customWidth="1"/>
    <col min="23" max="27" width="9.00390625" style="112" customWidth="1"/>
    <col min="28" max="33" width="9.00390625" style="272" customWidth="1"/>
    <col min="34" max="41" width="6.75390625" style="273" customWidth="1"/>
    <col min="42" max="43" width="9.00390625" style="272" customWidth="1"/>
    <col min="44" max="16384" width="9.00390625" style="112" customWidth="1"/>
  </cols>
  <sheetData>
    <row r="1" spans="1:43" s="105" customFormat="1" ht="36" customHeight="1" thickBot="1">
      <c r="A1" s="103"/>
      <c r="B1" s="326" t="s">
        <v>68</v>
      </c>
      <c r="C1" s="327"/>
      <c r="D1" s="327"/>
      <c r="E1" s="327"/>
      <c r="F1" s="327"/>
      <c r="G1" s="327"/>
      <c r="H1" s="327"/>
      <c r="I1" s="327"/>
      <c r="J1" s="327"/>
      <c r="K1" s="327"/>
      <c r="L1" s="327"/>
      <c r="M1" s="328"/>
      <c r="N1" s="103"/>
      <c r="O1" s="188" t="s">
        <v>76</v>
      </c>
      <c r="P1" s="340" t="s">
        <v>31</v>
      </c>
      <c r="Q1" s="341"/>
      <c r="R1" s="341"/>
      <c r="S1" s="341"/>
      <c r="T1" s="341"/>
      <c r="U1" s="341"/>
      <c r="V1" s="104"/>
      <c r="AB1" s="270"/>
      <c r="AC1" s="270"/>
      <c r="AD1" s="270"/>
      <c r="AE1" s="270"/>
      <c r="AF1" s="270"/>
      <c r="AG1" s="270"/>
      <c r="AH1" s="271"/>
      <c r="AI1" s="271"/>
      <c r="AJ1" s="271"/>
      <c r="AK1" s="271"/>
      <c r="AL1" s="271"/>
      <c r="AM1" s="271"/>
      <c r="AN1" s="271"/>
      <c r="AO1" s="271"/>
      <c r="AP1" s="270"/>
      <c r="AQ1" s="270"/>
    </row>
    <row r="2" spans="1:43" s="105" customFormat="1" ht="16.5" customHeight="1" thickTop="1">
      <c r="A2" s="103"/>
      <c r="B2" s="329"/>
      <c r="C2" s="330"/>
      <c r="D2" s="330"/>
      <c r="E2" s="330"/>
      <c r="F2" s="330"/>
      <c r="G2" s="330"/>
      <c r="H2" s="330"/>
      <c r="I2" s="330"/>
      <c r="J2" s="330"/>
      <c r="K2" s="330"/>
      <c r="L2" s="330"/>
      <c r="M2" s="331"/>
      <c r="N2" s="103"/>
      <c r="O2" s="100" t="s">
        <v>4</v>
      </c>
      <c r="P2" s="342" t="s">
        <v>66</v>
      </c>
      <c r="Q2" s="343"/>
      <c r="R2" s="343"/>
      <c r="S2" s="343"/>
      <c r="T2" s="343"/>
      <c r="U2" s="344"/>
      <c r="V2" s="106"/>
      <c r="AB2" s="270"/>
      <c r="AC2" s="270"/>
      <c r="AD2" s="270"/>
      <c r="AE2" s="270"/>
      <c r="AF2" s="270"/>
      <c r="AG2" s="270"/>
      <c r="AH2" s="271"/>
      <c r="AI2" s="271"/>
      <c r="AJ2" s="271"/>
      <c r="AK2" s="271"/>
      <c r="AL2" s="271"/>
      <c r="AM2" s="271"/>
      <c r="AN2" s="271"/>
      <c r="AO2" s="271"/>
      <c r="AP2" s="270"/>
      <c r="AQ2" s="270"/>
    </row>
    <row r="3" spans="1:43" s="105" customFormat="1" ht="16.5" customHeight="1" thickBot="1">
      <c r="A3" s="103"/>
      <c r="B3" s="372" t="s">
        <v>93</v>
      </c>
      <c r="C3" s="373"/>
      <c r="D3" s="373"/>
      <c r="E3" s="373"/>
      <c r="F3" s="373"/>
      <c r="G3" s="373"/>
      <c r="H3" s="373"/>
      <c r="I3" s="373"/>
      <c r="J3" s="373"/>
      <c r="K3" s="373"/>
      <c r="L3" s="373"/>
      <c r="M3" s="374"/>
      <c r="N3" s="103"/>
      <c r="O3" s="100" t="s">
        <v>3</v>
      </c>
      <c r="P3" s="345" t="s">
        <v>67</v>
      </c>
      <c r="Q3" s="346"/>
      <c r="R3" s="346"/>
      <c r="S3" s="346"/>
      <c r="T3" s="346"/>
      <c r="U3" s="347"/>
      <c r="V3" s="106"/>
      <c r="AB3" s="270"/>
      <c r="AC3" s="270"/>
      <c r="AD3" s="270"/>
      <c r="AE3" s="270"/>
      <c r="AF3" s="270"/>
      <c r="AG3" s="270"/>
      <c r="AH3" s="271"/>
      <c r="AI3" s="271"/>
      <c r="AJ3" s="271"/>
      <c r="AK3" s="271"/>
      <c r="AL3" s="271"/>
      <c r="AM3" s="271"/>
      <c r="AN3" s="271"/>
      <c r="AO3" s="271"/>
      <c r="AP3" s="270"/>
      <c r="AQ3" s="270"/>
    </row>
    <row r="4" spans="1:43" s="105" customFormat="1" ht="3.75" customHeight="1" thickTop="1">
      <c r="A4" s="103"/>
      <c r="B4" s="107" t="str">
        <f ca="1">RIGHT(CELL("filename",B4),LEN(CELL("filename",B4))-FIND("]",CELL("filename",B4)))</f>
        <v>住戸入力</v>
      </c>
      <c r="C4" s="108"/>
      <c r="D4" s="108"/>
      <c r="E4" s="108"/>
      <c r="F4" s="108"/>
      <c r="G4" s="108"/>
      <c r="H4" s="108"/>
      <c r="I4" s="108"/>
      <c r="J4" s="108"/>
      <c r="K4" s="108"/>
      <c r="L4" s="108"/>
      <c r="M4" s="108"/>
      <c r="N4" s="104"/>
      <c r="O4" s="104"/>
      <c r="P4" s="104"/>
      <c r="Q4" s="104"/>
      <c r="R4" s="104"/>
      <c r="S4" s="104"/>
      <c r="T4" s="104"/>
      <c r="U4" s="104"/>
      <c r="V4" s="103"/>
      <c r="AB4" s="270"/>
      <c r="AC4" s="270"/>
      <c r="AD4" s="270"/>
      <c r="AE4" s="270"/>
      <c r="AF4" s="270"/>
      <c r="AG4" s="270"/>
      <c r="AH4" s="271"/>
      <c r="AI4" s="271"/>
      <c r="AJ4" s="271"/>
      <c r="AK4" s="271"/>
      <c r="AL4" s="271"/>
      <c r="AM4" s="271"/>
      <c r="AN4" s="271"/>
      <c r="AO4" s="271"/>
      <c r="AP4" s="270"/>
      <c r="AQ4" s="270"/>
    </row>
    <row r="5" spans="1:43" s="105" customFormat="1" ht="3.75" customHeight="1">
      <c r="A5" s="103"/>
      <c r="B5" s="109"/>
      <c r="C5" s="109"/>
      <c r="D5" s="109"/>
      <c r="E5" s="109"/>
      <c r="F5" s="109"/>
      <c r="G5" s="109"/>
      <c r="H5" s="109"/>
      <c r="I5" s="109"/>
      <c r="J5" s="109"/>
      <c r="K5" s="109"/>
      <c r="L5" s="109"/>
      <c r="M5" s="109"/>
      <c r="N5" s="109"/>
      <c r="O5" s="109"/>
      <c r="P5" s="109"/>
      <c r="Q5" s="109"/>
      <c r="R5" s="109"/>
      <c r="S5" s="109"/>
      <c r="T5" s="109"/>
      <c r="U5" s="109"/>
      <c r="V5" s="109"/>
      <c r="AB5" s="270"/>
      <c r="AC5" s="270"/>
      <c r="AD5" s="270"/>
      <c r="AE5" s="270"/>
      <c r="AF5" s="270"/>
      <c r="AG5" s="270"/>
      <c r="AH5" s="271"/>
      <c r="AI5" s="271"/>
      <c r="AJ5" s="271"/>
      <c r="AK5" s="271"/>
      <c r="AL5" s="271"/>
      <c r="AM5" s="271"/>
      <c r="AN5" s="271"/>
      <c r="AO5" s="271"/>
      <c r="AP5" s="270"/>
      <c r="AQ5" s="270"/>
    </row>
    <row r="6" spans="1:33" ht="28.5" customHeight="1" thickBot="1">
      <c r="A6" s="110"/>
      <c r="B6" s="321" t="s">
        <v>7</v>
      </c>
      <c r="C6" s="322"/>
      <c r="D6" s="323"/>
      <c r="E6" s="311" t="s">
        <v>11</v>
      </c>
      <c r="F6" s="312"/>
      <c r="G6" s="312"/>
      <c r="H6" s="312"/>
      <c r="I6" s="312"/>
      <c r="J6" s="312"/>
      <c r="K6" s="312"/>
      <c r="L6" s="321" t="s">
        <v>32</v>
      </c>
      <c r="M6" s="322"/>
      <c r="N6" s="323"/>
      <c r="O6" s="332" t="s">
        <v>69</v>
      </c>
      <c r="P6" s="333"/>
      <c r="Q6" s="332" t="s">
        <v>70</v>
      </c>
      <c r="R6" s="333"/>
      <c r="S6" s="111"/>
      <c r="T6" s="111"/>
      <c r="U6" s="111"/>
      <c r="V6" s="111"/>
      <c r="AB6" s="335" t="s">
        <v>23</v>
      </c>
      <c r="AC6" s="335"/>
      <c r="AD6" s="335"/>
      <c r="AE6" s="335"/>
      <c r="AF6" s="335"/>
      <c r="AG6" s="335"/>
    </row>
    <row r="7" spans="1:34" ht="15" customHeight="1" thickBot="1" thickTop="1">
      <c r="A7" s="110"/>
      <c r="B7" s="381"/>
      <c r="C7" s="314"/>
      <c r="D7" s="382"/>
      <c r="E7" s="313"/>
      <c r="F7" s="314"/>
      <c r="G7" s="314"/>
      <c r="H7" s="314"/>
      <c r="I7" s="314"/>
      <c r="J7" s="314"/>
      <c r="K7" s="314"/>
      <c r="L7" s="318"/>
      <c r="M7" s="319"/>
      <c r="N7" s="320"/>
      <c r="O7" s="334"/>
      <c r="P7" s="334"/>
      <c r="Q7" s="334"/>
      <c r="R7" s="348"/>
      <c r="S7" s="111"/>
      <c r="T7" s="111"/>
      <c r="U7" s="111"/>
      <c r="V7" s="111"/>
      <c r="AB7" s="336" t="s">
        <v>21</v>
      </c>
      <c r="AC7" s="336"/>
      <c r="AD7" s="336"/>
      <c r="AE7" s="336"/>
      <c r="AF7" s="335" t="s">
        <v>22</v>
      </c>
      <c r="AG7" s="335"/>
      <c r="AH7" s="273">
        <v>1</v>
      </c>
    </row>
    <row r="8" spans="1:22" ht="3.75" customHeight="1" thickTop="1">
      <c r="A8" s="113"/>
      <c r="B8" s="114"/>
      <c r="C8" s="114"/>
      <c r="D8" s="114"/>
      <c r="E8" s="114"/>
      <c r="F8" s="114"/>
      <c r="G8" s="114"/>
      <c r="H8" s="114"/>
      <c r="I8" s="114"/>
      <c r="J8" s="114"/>
      <c r="K8" s="114"/>
      <c r="L8" s="114"/>
      <c r="M8" s="115"/>
      <c r="N8" s="115"/>
      <c r="O8" s="116"/>
      <c r="P8" s="117"/>
      <c r="Q8" s="118"/>
      <c r="R8" s="118"/>
      <c r="S8" s="118"/>
      <c r="T8" s="119"/>
      <c r="U8" s="120"/>
      <c r="V8" s="121"/>
    </row>
    <row r="9" spans="1:22" ht="15" customHeight="1">
      <c r="A9" s="113"/>
      <c r="B9" s="337" t="s">
        <v>24</v>
      </c>
      <c r="C9" s="338"/>
      <c r="D9" s="339"/>
      <c r="E9" s="337" t="s">
        <v>26</v>
      </c>
      <c r="F9" s="338"/>
      <c r="G9" s="338"/>
      <c r="H9" s="338"/>
      <c r="I9" s="338"/>
      <c r="J9" s="339"/>
      <c r="K9" s="122"/>
      <c r="L9" s="123"/>
      <c r="M9" s="124"/>
      <c r="N9" s="125"/>
      <c r="O9" s="125"/>
      <c r="P9" s="125"/>
      <c r="Q9" s="125"/>
      <c r="R9" s="125"/>
      <c r="S9" s="125"/>
      <c r="T9" s="125"/>
      <c r="U9" s="125"/>
      <c r="V9" s="121"/>
    </row>
    <row r="10" spans="1:22" ht="15" customHeight="1">
      <c r="A10" s="126"/>
      <c r="B10" s="337" t="str">
        <f>$AK$12</f>
        <v>―</v>
      </c>
      <c r="C10" s="338"/>
      <c r="D10" s="339"/>
      <c r="E10" s="337" t="str">
        <f>$AL$12</f>
        <v>―</v>
      </c>
      <c r="F10" s="338"/>
      <c r="G10" s="338"/>
      <c r="H10" s="338"/>
      <c r="I10" s="338"/>
      <c r="J10" s="339"/>
      <c r="K10" s="122"/>
      <c r="L10" s="123"/>
      <c r="M10" s="124"/>
      <c r="N10" s="125"/>
      <c r="O10" s="125"/>
      <c r="P10" s="125"/>
      <c r="Q10" s="125"/>
      <c r="R10" s="125"/>
      <c r="S10" s="125"/>
      <c r="T10" s="125"/>
      <c r="U10" s="125"/>
      <c r="V10" s="121"/>
    </row>
    <row r="11" spans="1:22" ht="6" customHeight="1" thickBot="1">
      <c r="A11" s="113"/>
      <c r="B11" s="127"/>
      <c r="C11" s="128"/>
      <c r="D11" s="128"/>
      <c r="E11" s="128"/>
      <c r="F11" s="128"/>
      <c r="G11" s="128"/>
      <c r="H11" s="128"/>
      <c r="I11" s="128"/>
      <c r="J11" s="128"/>
      <c r="K11" s="128"/>
      <c r="L11" s="128"/>
      <c r="M11" s="128"/>
      <c r="N11" s="128"/>
      <c r="O11" s="109"/>
      <c r="P11" s="129"/>
      <c r="Q11" s="130"/>
      <c r="R11" s="130"/>
      <c r="S11" s="130"/>
      <c r="T11" s="130"/>
      <c r="U11" s="130"/>
      <c r="V11" s="121"/>
    </row>
    <row r="12" spans="1:38" ht="48.75" customHeight="1" thickBot="1" thickTop="1">
      <c r="A12" s="110"/>
      <c r="B12" s="131" t="s">
        <v>12</v>
      </c>
      <c r="C12" s="132" t="s">
        <v>25</v>
      </c>
      <c r="D12" s="133" t="s">
        <v>71</v>
      </c>
      <c r="E12" s="134" t="s">
        <v>72</v>
      </c>
      <c r="F12" s="375" t="s">
        <v>94</v>
      </c>
      <c r="G12" s="376"/>
      <c r="H12" s="376"/>
      <c r="I12" s="376"/>
      <c r="J12" s="376"/>
      <c r="K12" s="376"/>
      <c r="L12" s="377"/>
      <c r="M12" s="101"/>
      <c r="N12" s="135"/>
      <c r="O12" s="136"/>
      <c r="P12" s="136"/>
      <c r="Q12" s="136"/>
      <c r="R12" s="136"/>
      <c r="S12" s="136"/>
      <c r="T12" s="136"/>
      <c r="U12" s="137"/>
      <c r="V12" s="138"/>
      <c r="AI12" s="273" t="str">
        <f>'通風経路'!$A$1</f>
        <v>通風経路</v>
      </c>
      <c r="AK12" s="273" t="str">
        <f>IF(MIN(AK$13:AK$22)=99999,"―","換気回数 "&amp;INT(MIN(AK$13:AK$22))&amp;"回/h 以上")</f>
        <v>―</v>
      </c>
      <c r="AL12" s="273" t="str">
        <f>IF(MIN(AL$13:AL$22)=99999,"―","換気回数 "&amp;INT(MIN(AL$13:AL$22))&amp;"回/h 以上")</f>
        <v>―</v>
      </c>
    </row>
    <row r="13" spans="1:38" ht="16.5" customHeight="1" thickTop="1">
      <c r="A13" s="110"/>
      <c r="B13" s="139"/>
      <c r="C13" s="140"/>
      <c r="D13" s="141"/>
      <c r="E13" s="189"/>
      <c r="F13" s="378">
        <f>IF(E13&gt;0,IF(D13&gt;=1,SUMPRODUCT(($D$13:$D$22=D13)*($AI$13:$AI$22)*($E$13:$E$22))/SUMPRODUCT(($D$13:$D$22=D13)*($E$13:$E$22)),AI13),"")</f>
      </c>
      <c r="G13" s="379"/>
      <c r="H13" s="379"/>
      <c r="I13" s="379"/>
      <c r="J13" s="379"/>
      <c r="K13" s="379"/>
      <c r="L13" s="380"/>
      <c r="M13" s="142"/>
      <c r="N13" s="193"/>
      <c r="O13" s="193"/>
      <c r="P13" s="193"/>
      <c r="Q13" s="193"/>
      <c r="R13" s="193"/>
      <c r="S13" s="193"/>
      <c r="T13" s="193"/>
      <c r="U13" s="194"/>
      <c r="V13" s="138"/>
      <c r="AH13" s="273">
        <f>COUNT(N13:AG13)</f>
        <v>0</v>
      </c>
      <c r="AI13" s="273">
        <f>IF(E13&gt;0,SUMPRODUCT((N13:U13&lt;&gt;"")*($N$23:$U$23)),0)</f>
        <v>0</v>
      </c>
      <c r="AK13" s="273">
        <f>IF($C13="○",$F13,99999)</f>
        <v>99999</v>
      </c>
      <c r="AL13" s="273">
        <f aca="true" t="shared" si="0" ref="AL13:AL22">IF($C13="△",$F13,99999)</f>
        <v>99999</v>
      </c>
    </row>
    <row r="14" spans="1:38" ht="16.5" customHeight="1">
      <c r="A14" s="110"/>
      <c r="B14" s="143"/>
      <c r="C14" s="144"/>
      <c r="D14" s="145"/>
      <c r="E14" s="190"/>
      <c r="F14" s="378">
        <f>IF(E14&gt;0,IF(D14&gt;=1,SUMPRODUCT(($D$13:$D$22=D14)*($AI$13:$AI$22)*($E$13:$E$22))/SUMPRODUCT(($D$13:$D$22=D14)*($E$13:$E$22)),AI14),"")</f>
      </c>
      <c r="G14" s="379"/>
      <c r="H14" s="379"/>
      <c r="I14" s="379"/>
      <c r="J14" s="379"/>
      <c r="K14" s="379"/>
      <c r="L14" s="380"/>
      <c r="M14" s="146"/>
      <c r="N14" s="195"/>
      <c r="O14" s="195"/>
      <c r="P14" s="195"/>
      <c r="Q14" s="195"/>
      <c r="R14" s="195"/>
      <c r="S14" s="195"/>
      <c r="T14" s="195"/>
      <c r="U14" s="196"/>
      <c r="V14" s="138"/>
      <c r="AH14" s="273">
        <f>COUNT(N14:AG14)</f>
        <v>0</v>
      </c>
      <c r="AI14" s="273">
        <f aca="true" t="shared" si="1" ref="AI14:AI22">IF(E14&gt;0,SUMPRODUCT((N14:U14&lt;&gt;"")*($N$23:$U$23)),0)</f>
        <v>0</v>
      </c>
      <c r="AK14" s="273">
        <f aca="true" t="shared" si="2" ref="AK14:AK21">IF($C14="○",$F14,99999)</f>
        <v>99999</v>
      </c>
      <c r="AL14" s="273">
        <f t="shared" si="0"/>
        <v>99999</v>
      </c>
    </row>
    <row r="15" spans="1:38" ht="16.5" customHeight="1">
      <c r="A15" s="110"/>
      <c r="B15" s="143"/>
      <c r="C15" s="144"/>
      <c r="D15" s="145"/>
      <c r="E15" s="190"/>
      <c r="F15" s="378">
        <f aca="true" t="shared" si="3" ref="F15:F22">IF(E15&gt;0,IF(D15&gt;=1,SUMPRODUCT(($D$13:$D$22=D15)*($AI$13:$AI$22)*($E$13:$E$22))/SUMPRODUCT(($D$13:$D$22=D15)*($E$13:$E$22)),AI15),"")</f>
      </c>
      <c r="G15" s="379"/>
      <c r="H15" s="379"/>
      <c r="I15" s="379"/>
      <c r="J15" s="379"/>
      <c r="K15" s="379"/>
      <c r="L15" s="380"/>
      <c r="M15" s="146"/>
      <c r="N15" s="195"/>
      <c r="O15" s="195"/>
      <c r="P15" s="195"/>
      <c r="Q15" s="195"/>
      <c r="R15" s="195"/>
      <c r="S15" s="195"/>
      <c r="T15" s="195"/>
      <c r="U15" s="196"/>
      <c r="V15" s="138"/>
      <c r="AH15" s="273">
        <f aca="true" t="shared" si="4" ref="AH15:AH22">COUNT(N15:AG15)</f>
        <v>0</v>
      </c>
      <c r="AI15" s="273">
        <f t="shared" si="1"/>
        <v>0</v>
      </c>
      <c r="AK15" s="273">
        <f t="shared" si="2"/>
        <v>99999</v>
      </c>
      <c r="AL15" s="273">
        <f t="shared" si="0"/>
        <v>99999</v>
      </c>
    </row>
    <row r="16" spans="1:38" ht="16.5" customHeight="1">
      <c r="A16" s="110"/>
      <c r="B16" s="143"/>
      <c r="C16" s="144"/>
      <c r="D16" s="145"/>
      <c r="E16" s="190"/>
      <c r="F16" s="378">
        <f t="shared" si="3"/>
      </c>
      <c r="G16" s="379"/>
      <c r="H16" s="379"/>
      <c r="I16" s="379"/>
      <c r="J16" s="379"/>
      <c r="K16" s="379"/>
      <c r="L16" s="380"/>
      <c r="M16" s="146"/>
      <c r="N16" s="195"/>
      <c r="O16" s="195"/>
      <c r="P16" s="195"/>
      <c r="Q16" s="195"/>
      <c r="R16" s="195"/>
      <c r="S16" s="195"/>
      <c r="T16" s="195"/>
      <c r="U16" s="196"/>
      <c r="V16" s="138"/>
      <c r="AH16" s="273">
        <f t="shared" si="4"/>
        <v>0</v>
      </c>
      <c r="AI16" s="273">
        <f t="shared" si="1"/>
        <v>0</v>
      </c>
      <c r="AK16" s="273">
        <f t="shared" si="2"/>
        <v>99999</v>
      </c>
      <c r="AL16" s="273">
        <f t="shared" si="0"/>
        <v>99999</v>
      </c>
    </row>
    <row r="17" spans="1:38" ht="16.5" customHeight="1">
      <c r="A17" s="110"/>
      <c r="B17" s="143"/>
      <c r="C17" s="144"/>
      <c r="D17" s="145"/>
      <c r="E17" s="190"/>
      <c r="F17" s="378">
        <f t="shared" si="3"/>
      </c>
      <c r="G17" s="379"/>
      <c r="H17" s="379"/>
      <c r="I17" s="379"/>
      <c r="J17" s="379"/>
      <c r="K17" s="379"/>
      <c r="L17" s="380"/>
      <c r="M17" s="146"/>
      <c r="N17" s="195"/>
      <c r="O17" s="195"/>
      <c r="P17" s="195"/>
      <c r="Q17" s="195"/>
      <c r="R17" s="195"/>
      <c r="S17" s="195"/>
      <c r="T17" s="195"/>
      <c r="U17" s="196"/>
      <c r="V17" s="138"/>
      <c r="AH17" s="273">
        <f t="shared" si="4"/>
        <v>0</v>
      </c>
      <c r="AI17" s="273">
        <f t="shared" si="1"/>
        <v>0</v>
      </c>
      <c r="AK17" s="273">
        <f t="shared" si="2"/>
        <v>99999</v>
      </c>
      <c r="AL17" s="273">
        <f t="shared" si="0"/>
        <v>99999</v>
      </c>
    </row>
    <row r="18" spans="1:38" ht="16.5" customHeight="1">
      <c r="A18" s="110"/>
      <c r="B18" s="143"/>
      <c r="C18" s="144"/>
      <c r="D18" s="145"/>
      <c r="E18" s="190"/>
      <c r="F18" s="378">
        <f t="shared" si="3"/>
      </c>
      <c r="G18" s="379"/>
      <c r="H18" s="379"/>
      <c r="I18" s="379"/>
      <c r="J18" s="379"/>
      <c r="K18" s="379"/>
      <c r="L18" s="380"/>
      <c r="M18" s="146"/>
      <c r="N18" s="195"/>
      <c r="O18" s="195"/>
      <c r="P18" s="195"/>
      <c r="Q18" s="195"/>
      <c r="R18" s="195"/>
      <c r="S18" s="195"/>
      <c r="T18" s="195"/>
      <c r="U18" s="196"/>
      <c r="V18" s="138"/>
      <c r="AH18" s="273">
        <f t="shared" si="4"/>
        <v>0</v>
      </c>
      <c r="AI18" s="273">
        <f t="shared" si="1"/>
        <v>0</v>
      </c>
      <c r="AK18" s="273">
        <f t="shared" si="2"/>
        <v>99999</v>
      </c>
      <c r="AL18" s="273">
        <f t="shared" si="0"/>
        <v>99999</v>
      </c>
    </row>
    <row r="19" spans="1:38" ht="16.5" customHeight="1">
      <c r="A19" s="110"/>
      <c r="B19" s="143"/>
      <c r="C19" s="144"/>
      <c r="D19" s="145"/>
      <c r="E19" s="191"/>
      <c r="F19" s="378">
        <f t="shared" si="3"/>
      </c>
      <c r="G19" s="379"/>
      <c r="H19" s="379"/>
      <c r="I19" s="379"/>
      <c r="J19" s="379"/>
      <c r="K19" s="379"/>
      <c r="L19" s="380"/>
      <c r="M19" s="146"/>
      <c r="N19" s="195"/>
      <c r="O19" s="195"/>
      <c r="P19" s="195"/>
      <c r="Q19" s="195"/>
      <c r="R19" s="195"/>
      <c r="S19" s="195"/>
      <c r="T19" s="195"/>
      <c r="U19" s="196"/>
      <c r="V19" s="138"/>
      <c r="AH19" s="273">
        <f t="shared" si="4"/>
        <v>0</v>
      </c>
      <c r="AI19" s="273">
        <f t="shared" si="1"/>
        <v>0</v>
      </c>
      <c r="AK19" s="273">
        <f t="shared" si="2"/>
        <v>99999</v>
      </c>
      <c r="AL19" s="273">
        <f t="shared" si="0"/>
        <v>99999</v>
      </c>
    </row>
    <row r="20" spans="1:38" ht="16.5" customHeight="1">
      <c r="A20" s="110"/>
      <c r="B20" s="143"/>
      <c r="C20" s="144"/>
      <c r="D20" s="145"/>
      <c r="E20" s="191"/>
      <c r="F20" s="378">
        <f t="shared" si="3"/>
      </c>
      <c r="G20" s="379"/>
      <c r="H20" s="379"/>
      <c r="I20" s="379"/>
      <c r="J20" s="379"/>
      <c r="K20" s="379"/>
      <c r="L20" s="380"/>
      <c r="M20" s="146"/>
      <c r="N20" s="195"/>
      <c r="O20" s="195"/>
      <c r="P20" s="195"/>
      <c r="Q20" s="195"/>
      <c r="R20" s="195"/>
      <c r="S20" s="195"/>
      <c r="T20" s="195"/>
      <c r="U20" s="196"/>
      <c r="V20" s="138"/>
      <c r="AH20" s="273">
        <f t="shared" si="4"/>
        <v>0</v>
      </c>
      <c r="AI20" s="273">
        <f t="shared" si="1"/>
        <v>0</v>
      </c>
      <c r="AK20" s="273">
        <f t="shared" si="2"/>
        <v>99999</v>
      </c>
      <c r="AL20" s="273">
        <f t="shared" si="0"/>
        <v>99999</v>
      </c>
    </row>
    <row r="21" spans="1:38" ht="16.5" customHeight="1">
      <c r="A21" s="110"/>
      <c r="B21" s="143"/>
      <c r="C21" s="144"/>
      <c r="D21" s="145"/>
      <c r="E21" s="191"/>
      <c r="F21" s="378">
        <f t="shared" si="3"/>
      </c>
      <c r="G21" s="379"/>
      <c r="H21" s="379"/>
      <c r="I21" s="379"/>
      <c r="J21" s="379"/>
      <c r="K21" s="379"/>
      <c r="L21" s="380"/>
      <c r="M21" s="146"/>
      <c r="N21" s="195"/>
      <c r="O21" s="195"/>
      <c r="P21" s="195"/>
      <c r="Q21" s="195"/>
      <c r="R21" s="195"/>
      <c r="S21" s="195"/>
      <c r="T21" s="195"/>
      <c r="U21" s="196"/>
      <c r="V21" s="138"/>
      <c r="AH21" s="273">
        <f t="shared" si="4"/>
        <v>0</v>
      </c>
      <c r="AI21" s="273">
        <f t="shared" si="1"/>
        <v>0</v>
      </c>
      <c r="AK21" s="273">
        <f t="shared" si="2"/>
        <v>99999</v>
      </c>
      <c r="AL21" s="273">
        <f t="shared" si="0"/>
        <v>99999</v>
      </c>
    </row>
    <row r="22" spans="1:38" ht="16.5" customHeight="1" thickBot="1">
      <c r="A22" s="110"/>
      <c r="B22" s="149"/>
      <c r="C22" s="150"/>
      <c r="D22" s="151"/>
      <c r="E22" s="192"/>
      <c r="F22" s="378">
        <f t="shared" si="3"/>
      </c>
      <c r="G22" s="379"/>
      <c r="H22" s="379"/>
      <c r="I22" s="379"/>
      <c r="J22" s="379"/>
      <c r="K22" s="379"/>
      <c r="L22" s="380"/>
      <c r="M22" s="152"/>
      <c r="N22" s="197"/>
      <c r="O22" s="197"/>
      <c r="P22" s="197"/>
      <c r="Q22" s="197"/>
      <c r="R22" s="197"/>
      <c r="S22" s="197"/>
      <c r="T22" s="197"/>
      <c r="U22" s="198"/>
      <c r="V22" s="138"/>
      <c r="AH22" s="273">
        <f t="shared" si="4"/>
        <v>0</v>
      </c>
      <c r="AI22" s="273">
        <f t="shared" si="1"/>
        <v>0</v>
      </c>
      <c r="AK22" s="273">
        <f>IF($C22="○",$F22,99999)</f>
        <v>99999</v>
      </c>
      <c r="AL22" s="273">
        <f t="shared" si="0"/>
        <v>99999</v>
      </c>
    </row>
    <row r="23" spans="1:35" ht="17.25" customHeight="1" thickTop="1">
      <c r="A23" s="110"/>
      <c r="B23" s="153" t="s">
        <v>14</v>
      </c>
      <c r="C23" s="154"/>
      <c r="D23" s="155"/>
      <c r="E23" s="156"/>
      <c r="F23" s="104"/>
      <c r="G23" s="104"/>
      <c r="H23" s="104"/>
      <c r="I23" s="104"/>
      <c r="J23" s="364" t="s">
        <v>15</v>
      </c>
      <c r="K23" s="365"/>
      <c r="L23" s="365"/>
      <c r="M23" s="366"/>
      <c r="N23" s="199">
        <f ca="1">IF(N$12&lt;&gt;"",INDIRECT(ADDRESS($AH$23,$AI$23,1,TRUE,N$12)),0)</f>
        <v>0</v>
      </c>
      <c r="O23" s="199">
        <f aca="true" ca="1" t="shared" si="5" ref="O23:U23">IF(O$12&lt;&gt;"",INDIRECT(ADDRESS($AH$23,$AI$23,1,TRUE,O$12)),0)</f>
        <v>0</v>
      </c>
      <c r="P23" s="199">
        <f ca="1" t="shared" si="5"/>
        <v>0</v>
      </c>
      <c r="Q23" s="199">
        <f ca="1" t="shared" si="5"/>
        <v>0</v>
      </c>
      <c r="R23" s="199">
        <f ca="1" t="shared" si="5"/>
        <v>0</v>
      </c>
      <c r="S23" s="199">
        <f ca="1" t="shared" si="5"/>
        <v>0</v>
      </c>
      <c r="T23" s="199">
        <f ca="1" t="shared" si="5"/>
        <v>0</v>
      </c>
      <c r="U23" s="199">
        <f ca="1" t="shared" si="5"/>
        <v>0</v>
      </c>
      <c r="V23" s="138"/>
      <c r="AH23" s="273">
        <f>ROW('通風経路'!$J$30)</f>
        <v>30</v>
      </c>
      <c r="AI23" s="273">
        <f>COLUMN('通風経路'!$J$30)</f>
        <v>10</v>
      </c>
    </row>
    <row r="24" spans="1:35" ht="17.25" customHeight="1">
      <c r="A24" s="110"/>
      <c r="B24" s="352" t="s">
        <v>27</v>
      </c>
      <c r="C24" s="353" t="str">
        <f>IF(PRODUCT($AH$54:$AO$61)=0,"×","○")</f>
        <v>○</v>
      </c>
      <c r="D24" s="157"/>
      <c r="E24" s="106"/>
      <c r="F24" s="103"/>
      <c r="G24" s="103"/>
      <c r="H24" s="103"/>
      <c r="I24" s="103"/>
      <c r="J24" s="103"/>
      <c r="K24" s="158"/>
      <c r="L24" s="158"/>
      <c r="M24" s="159" t="s">
        <v>73</v>
      </c>
      <c r="N24" s="199">
        <f aca="true" ca="1" t="shared" si="6" ref="N24:U24">IF(N$12&lt;&gt;"",INDIRECT(ADDRESS($AH$24,$AI$24,1,TRUE,N$12)),0)</f>
        <v>0</v>
      </c>
      <c r="O24" s="199">
        <f ca="1">IF(O$12&lt;&gt;"",INDIRECT(ADDRESS($AH$24,$AI$24,1,TRUE,O$12)),0)</f>
        <v>0</v>
      </c>
      <c r="P24" s="199">
        <f ca="1" t="shared" si="6"/>
        <v>0</v>
      </c>
      <c r="Q24" s="199">
        <f ca="1" t="shared" si="6"/>
        <v>0</v>
      </c>
      <c r="R24" s="199">
        <f ca="1" t="shared" si="6"/>
        <v>0</v>
      </c>
      <c r="S24" s="199">
        <f ca="1" t="shared" si="6"/>
        <v>0</v>
      </c>
      <c r="T24" s="199">
        <f ca="1" t="shared" si="6"/>
        <v>0</v>
      </c>
      <c r="U24" s="199">
        <f ca="1" t="shared" si="6"/>
        <v>0</v>
      </c>
      <c r="V24" s="111"/>
      <c r="AH24" s="273">
        <f>ROW('通風経路'!$J$29)</f>
        <v>29</v>
      </c>
      <c r="AI24" s="273">
        <f>COLUMN('通風経路'!$J$29)</f>
        <v>10</v>
      </c>
    </row>
    <row r="25" spans="1:35" ht="17.25" customHeight="1">
      <c r="A25" s="110"/>
      <c r="B25" s="352"/>
      <c r="C25" s="354"/>
      <c r="D25" s="160"/>
      <c r="E25" s="161"/>
      <c r="F25" s="162"/>
      <c r="G25" s="162"/>
      <c r="H25" s="162"/>
      <c r="I25" s="162"/>
      <c r="J25" s="162"/>
      <c r="K25" s="163"/>
      <c r="L25" s="163"/>
      <c r="M25" s="164" t="s">
        <v>74</v>
      </c>
      <c r="N25" s="199">
        <f aca="true" ca="1" t="shared" si="7" ref="N25:T25">IF(N$12&lt;&gt;"",INDIRECT(ADDRESS($AH$25,$AI$25,1,TRUE,N$12)),0)</f>
        <v>0</v>
      </c>
      <c r="O25" s="199">
        <f ca="1" t="shared" si="7"/>
        <v>0</v>
      </c>
      <c r="P25" s="199">
        <f ca="1" t="shared" si="7"/>
        <v>0</v>
      </c>
      <c r="Q25" s="199">
        <f ca="1" t="shared" si="7"/>
        <v>0</v>
      </c>
      <c r="R25" s="199">
        <f ca="1" t="shared" si="7"/>
        <v>0</v>
      </c>
      <c r="S25" s="199">
        <f ca="1" t="shared" si="7"/>
        <v>0</v>
      </c>
      <c r="T25" s="199">
        <f ca="1" t="shared" si="7"/>
        <v>0</v>
      </c>
      <c r="U25" s="199">
        <f ca="1">IF(U$12&lt;&gt;"",INDIRECT(ADDRESS($AH$24,$AI$24,1,TRUE,U$12)),0)</f>
        <v>0</v>
      </c>
      <c r="V25" s="111"/>
      <c r="AH25" s="273">
        <f>ROW('通風経路'!$D$25)</f>
        <v>25</v>
      </c>
      <c r="AI25" s="273">
        <f>COLUMN('通風経路'!$D$25)</f>
        <v>4</v>
      </c>
    </row>
    <row r="26" spans="1:35" ht="41.25" customHeight="1" thickBot="1">
      <c r="A26" s="110"/>
      <c r="B26" s="131" t="s">
        <v>28</v>
      </c>
      <c r="C26" s="102" t="s">
        <v>16</v>
      </c>
      <c r="D26" s="165" t="s">
        <v>17</v>
      </c>
      <c r="E26" s="165" t="s">
        <v>33</v>
      </c>
      <c r="F26" s="165" t="s">
        <v>34</v>
      </c>
      <c r="G26" s="309" t="s">
        <v>95</v>
      </c>
      <c r="H26" s="367"/>
      <c r="I26" s="309" t="s">
        <v>96</v>
      </c>
      <c r="J26" s="310"/>
      <c r="K26" s="311" t="s">
        <v>18</v>
      </c>
      <c r="L26" s="312"/>
      <c r="M26" s="315"/>
      <c r="N26" s="357" t="s">
        <v>20</v>
      </c>
      <c r="O26" s="358"/>
      <c r="P26" s="358"/>
      <c r="Q26" s="358"/>
      <c r="R26" s="358"/>
      <c r="S26" s="358"/>
      <c r="T26" s="358"/>
      <c r="U26" s="359"/>
      <c r="V26" s="111"/>
      <c r="AI26" s="274"/>
    </row>
    <row r="27" spans="1:41" ht="16.5" customHeight="1" thickTop="1">
      <c r="A27" s="110"/>
      <c r="B27" s="139"/>
      <c r="C27" s="166"/>
      <c r="D27" s="167"/>
      <c r="E27" s="168"/>
      <c r="F27" s="169"/>
      <c r="G27" s="324"/>
      <c r="H27" s="325"/>
      <c r="I27" s="360"/>
      <c r="J27" s="361"/>
      <c r="K27" s="369"/>
      <c r="L27" s="370"/>
      <c r="M27" s="371"/>
      <c r="N27" s="200"/>
      <c r="O27" s="200"/>
      <c r="P27" s="201"/>
      <c r="Q27" s="201"/>
      <c r="R27" s="201"/>
      <c r="S27" s="201"/>
      <c r="T27" s="201"/>
      <c r="U27" s="202"/>
      <c r="V27" s="138"/>
      <c r="AH27" s="273" t="e">
        <f>IF($AH$7=1,IF(N27&gt;0,1,0)*1/COUNT($N27:$U27),IF(COUNT($N27:$U27)&gt;0,IF(N27&gt;0,1,0)*N$23/SUMPRODUCT(($N27:$U27&gt;=1)*($N$23:$U$23)),0))</f>
        <v>#DIV/0!</v>
      </c>
      <c r="AI27" s="273" t="e">
        <f aca="true" t="shared" si="8" ref="AI27:AI43">IF($AH$7=1,IF(O27&gt;0,1,0)*1/COUNT($N27:$U27),IF(COUNT($N27:$U27)&gt;0,IF(O27&gt;0,1,0)*O$23/SUMPRODUCT(($N27:$U27&gt;=1)*($N$23:$U$23)),0))</f>
        <v>#DIV/0!</v>
      </c>
      <c r="AJ27" s="273" t="e">
        <f aca="true" t="shared" si="9" ref="AJ27:AJ43">IF($AH$7=1,IF(P27&gt;0,1,0)*1/COUNT($N27:$U27),IF(COUNT($N27:$U27)&gt;0,IF(P27&gt;0,1,0)*P$23/SUMPRODUCT(($N27:$U27&gt;=1)*($N$23:$U$23)),0))</f>
        <v>#DIV/0!</v>
      </c>
      <c r="AK27" s="273" t="e">
        <f aca="true" t="shared" si="10" ref="AK27:AK43">IF($AH$7=1,IF(Q27&gt;0,1,0)*1/COUNT($N27:$U27),IF(COUNT($N27:$U27)&gt;0,IF(Q27&gt;0,1,0)*Q$23/SUMPRODUCT(($N27:$U27&gt;=1)*($N$23:$U$23)),0))</f>
        <v>#DIV/0!</v>
      </c>
      <c r="AL27" s="273" t="e">
        <f aca="true" t="shared" si="11" ref="AL27:AL43">IF($AH$7=1,IF(R27&gt;0,1,0)*1/COUNT($N27:$U27),IF(COUNT($N27:$U27)&gt;0,IF(R27&gt;0,1,0)*R$23/SUMPRODUCT(($N27:$U27&gt;=1)*($N$23:$U$23)),0))</f>
        <v>#DIV/0!</v>
      </c>
      <c r="AM27" s="273" t="e">
        <f aca="true" t="shared" si="12" ref="AM27:AM43">IF($AH$7=1,IF(S27&gt;0,1,0)*1/COUNT($N27:$U27),IF(COUNT($N27:$U27)&gt;0,IF(S27&gt;0,1,0)*S$23/SUMPRODUCT(($N27:$U27&gt;=1)*($N$23:$U$23)),0))</f>
        <v>#DIV/0!</v>
      </c>
      <c r="AN27" s="273" t="e">
        <f aca="true" t="shared" si="13" ref="AN27:AN43">IF($AH$7=1,IF(T27&gt;0,1,0)*1/COUNT($N27:$U27),IF(COUNT($N27:$U27)&gt;0,IF(T27&gt;0,1,0)*T$23/SUMPRODUCT(($N27:$U27&gt;=1)*($N$23:$U$23)),0))</f>
        <v>#DIV/0!</v>
      </c>
      <c r="AO27" s="273" t="e">
        <f aca="true" t="shared" si="14" ref="AO27:AO43">IF($AH$7=1,IF(U27&gt;0,1,0)*1/COUNT($N27:$U27),IF(COUNT($N27:$U27)&gt;0,IF(U27&gt;0,1,0)*U$23/SUMPRODUCT(($N27:$U27&gt;=1)*($N$23:$U$23)),0))</f>
        <v>#DIV/0!</v>
      </c>
    </row>
    <row r="28" spans="1:41" ht="16.5" customHeight="1">
      <c r="A28" s="110"/>
      <c r="B28" s="143"/>
      <c r="C28" s="171"/>
      <c r="D28" s="172"/>
      <c r="E28" s="173"/>
      <c r="F28" s="174"/>
      <c r="G28" s="307"/>
      <c r="H28" s="308"/>
      <c r="I28" s="302"/>
      <c r="J28" s="303"/>
      <c r="K28" s="304"/>
      <c r="L28" s="305"/>
      <c r="M28" s="306"/>
      <c r="N28" s="195"/>
      <c r="O28" s="195"/>
      <c r="P28" s="195"/>
      <c r="Q28" s="195"/>
      <c r="R28" s="195"/>
      <c r="S28" s="195"/>
      <c r="T28" s="195"/>
      <c r="U28" s="196"/>
      <c r="V28" s="138"/>
      <c r="AH28" s="273" t="e">
        <f aca="true" t="shared" si="15" ref="AH28:AH43">IF($AH$7=1,IF(N28&gt;0,1,0)*1/COUNT($N28:$U28),IF(COUNT($N28:$U28)&gt;0,IF(N28&gt;0,1,0)*N$23/SUMPRODUCT(($N28:$U28&gt;=1)*($N$23:$U$23)),0))</f>
        <v>#DIV/0!</v>
      </c>
      <c r="AI28" s="273" t="e">
        <f t="shared" si="8"/>
        <v>#DIV/0!</v>
      </c>
      <c r="AJ28" s="273" t="e">
        <f t="shared" si="9"/>
        <v>#DIV/0!</v>
      </c>
      <c r="AK28" s="273" t="e">
        <f t="shared" si="10"/>
        <v>#DIV/0!</v>
      </c>
      <c r="AL28" s="273" t="e">
        <f t="shared" si="11"/>
        <v>#DIV/0!</v>
      </c>
      <c r="AM28" s="273" t="e">
        <f t="shared" si="12"/>
        <v>#DIV/0!</v>
      </c>
      <c r="AN28" s="273" t="e">
        <f t="shared" si="13"/>
        <v>#DIV/0!</v>
      </c>
      <c r="AO28" s="273" t="e">
        <f t="shared" si="14"/>
        <v>#DIV/0!</v>
      </c>
    </row>
    <row r="29" spans="1:41" ht="16.5" customHeight="1">
      <c r="A29" s="110"/>
      <c r="B29" s="143"/>
      <c r="C29" s="171"/>
      <c r="D29" s="172"/>
      <c r="E29" s="173"/>
      <c r="F29" s="174"/>
      <c r="G29" s="307"/>
      <c r="H29" s="308"/>
      <c r="I29" s="302"/>
      <c r="J29" s="303"/>
      <c r="K29" s="304"/>
      <c r="L29" s="305"/>
      <c r="M29" s="306"/>
      <c r="N29" s="195"/>
      <c r="O29" s="195"/>
      <c r="P29" s="195"/>
      <c r="Q29" s="195"/>
      <c r="R29" s="195"/>
      <c r="S29" s="195"/>
      <c r="T29" s="195"/>
      <c r="U29" s="196"/>
      <c r="V29" s="138"/>
      <c r="AH29" s="273" t="e">
        <f t="shared" si="15"/>
        <v>#DIV/0!</v>
      </c>
      <c r="AI29" s="273" t="e">
        <f t="shared" si="8"/>
        <v>#DIV/0!</v>
      </c>
      <c r="AJ29" s="273" t="e">
        <f t="shared" si="9"/>
        <v>#DIV/0!</v>
      </c>
      <c r="AK29" s="273" t="e">
        <f t="shared" si="10"/>
        <v>#DIV/0!</v>
      </c>
      <c r="AL29" s="273" t="e">
        <f t="shared" si="11"/>
        <v>#DIV/0!</v>
      </c>
      <c r="AM29" s="273" t="e">
        <f t="shared" si="12"/>
        <v>#DIV/0!</v>
      </c>
      <c r="AN29" s="273" t="e">
        <f t="shared" si="13"/>
        <v>#DIV/0!</v>
      </c>
      <c r="AO29" s="273" t="e">
        <f t="shared" si="14"/>
        <v>#DIV/0!</v>
      </c>
    </row>
    <row r="30" spans="1:41" ht="16.5" customHeight="1">
      <c r="A30" s="110"/>
      <c r="B30" s="143"/>
      <c r="C30" s="171"/>
      <c r="D30" s="172"/>
      <c r="E30" s="173"/>
      <c r="F30" s="174"/>
      <c r="G30" s="307"/>
      <c r="H30" s="308"/>
      <c r="I30" s="302"/>
      <c r="J30" s="303"/>
      <c r="K30" s="304"/>
      <c r="L30" s="305"/>
      <c r="M30" s="306"/>
      <c r="N30" s="195"/>
      <c r="O30" s="195"/>
      <c r="P30" s="195"/>
      <c r="Q30" s="195"/>
      <c r="R30" s="195"/>
      <c r="S30" s="195"/>
      <c r="T30" s="195"/>
      <c r="U30" s="196"/>
      <c r="V30" s="138"/>
      <c r="AH30" s="273" t="e">
        <f t="shared" si="15"/>
        <v>#DIV/0!</v>
      </c>
      <c r="AI30" s="273" t="e">
        <f t="shared" si="8"/>
        <v>#DIV/0!</v>
      </c>
      <c r="AJ30" s="273" t="e">
        <f t="shared" si="9"/>
        <v>#DIV/0!</v>
      </c>
      <c r="AK30" s="273" t="e">
        <f t="shared" si="10"/>
        <v>#DIV/0!</v>
      </c>
      <c r="AL30" s="273" t="e">
        <f t="shared" si="11"/>
        <v>#DIV/0!</v>
      </c>
      <c r="AM30" s="273" t="e">
        <f t="shared" si="12"/>
        <v>#DIV/0!</v>
      </c>
      <c r="AN30" s="273" t="e">
        <f t="shared" si="13"/>
        <v>#DIV/0!</v>
      </c>
      <c r="AO30" s="273" t="e">
        <f t="shared" si="14"/>
        <v>#DIV/0!</v>
      </c>
    </row>
    <row r="31" spans="1:41" ht="16.5" customHeight="1">
      <c r="A31" s="110"/>
      <c r="B31" s="143"/>
      <c r="C31" s="171"/>
      <c r="D31" s="172"/>
      <c r="E31" s="173"/>
      <c r="F31" s="174"/>
      <c r="G31" s="307"/>
      <c r="H31" s="308"/>
      <c r="I31" s="302"/>
      <c r="J31" s="303"/>
      <c r="K31" s="304"/>
      <c r="L31" s="305"/>
      <c r="M31" s="306"/>
      <c r="N31" s="195"/>
      <c r="O31" s="195"/>
      <c r="P31" s="195"/>
      <c r="Q31" s="195"/>
      <c r="R31" s="195"/>
      <c r="S31" s="195"/>
      <c r="T31" s="195"/>
      <c r="U31" s="196"/>
      <c r="V31" s="138"/>
      <c r="AH31" s="273" t="e">
        <f t="shared" si="15"/>
        <v>#DIV/0!</v>
      </c>
      <c r="AI31" s="273" t="e">
        <f t="shared" si="8"/>
        <v>#DIV/0!</v>
      </c>
      <c r="AJ31" s="273" t="e">
        <f t="shared" si="9"/>
        <v>#DIV/0!</v>
      </c>
      <c r="AK31" s="273" t="e">
        <f t="shared" si="10"/>
        <v>#DIV/0!</v>
      </c>
      <c r="AL31" s="273" t="e">
        <f t="shared" si="11"/>
        <v>#DIV/0!</v>
      </c>
      <c r="AM31" s="273" t="e">
        <f t="shared" si="12"/>
        <v>#DIV/0!</v>
      </c>
      <c r="AN31" s="273" t="e">
        <f t="shared" si="13"/>
        <v>#DIV/0!</v>
      </c>
      <c r="AO31" s="273" t="e">
        <f t="shared" si="14"/>
        <v>#DIV/0!</v>
      </c>
    </row>
    <row r="32" spans="1:41" ht="16.5" customHeight="1">
      <c r="A32" s="110"/>
      <c r="B32" s="143"/>
      <c r="C32" s="171"/>
      <c r="D32" s="172"/>
      <c r="E32" s="173"/>
      <c r="F32" s="174"/>
      <c r="G32" s="307"/>
      <c r="H32" s="308"/>
      <c r="I32" s="302"/>
      <c r="J32" s="303"/>
      <c r="K32" s="304"/>
      <c r="L32" s="305"/>
      <c r="M32" s="306"/>
      <c r="N32" s="195"/>
      <c r="O32" s="195"/>
      <c r="P32" s="195"/>
      <c r="Q32" s="195"/>
      <c r="R32" s="195"/>
      <c r="S32" s="195"/>
      <c r="T32" s="195"/>
      <c r="U32" s="196"/>
      <c r="V32" s="138"/>
      <c r="AH32" s="273" t="e">
        <f t="shared" si="15"/>
        <v>#DIV/0!</v>
      </c>
      <c r="AI32" s="273" t="e">
        <f t="shared" si="8"/>
        <v>#DIV/0!</v>
      </c>
      <c r="AJ32" s="273" t="e">
        <f t="shared" si="9"/>
        <v>#DIV/0!</v>
      </c>
      <c r="AK32" s="273" t="e">
        <f t="shared" si="10"/>
        <v>#DIV/0!</v>
      </c>
      <c r="AL32" s="273" t="e">
        <f t="shared" si="11"/>
        <v>#DIV/0!</v>
      </c>
      <c r="AM32" s="273" t="e">
        <f t="shared" si="12"/>
        <v>#DIV/0!</v>
      </c>
      <c r="AN32" s="273" t="e">
        <f t="shared" si="13"/>
        <v>#DIV/0!</v>
      </c>
      <c r="AO32" s="273" t="e">
        <f t="shared" si="14"/>
        <v>#DIV/0!</v>
      </c>
    </row>
    <row r="33" spans="1:41" ht="16.5" customHeight="1">
      <c r="A33" s="110"/>
      <c r="B33" s="143"/>
      <c r="C33" s="171"/>
      <c r="D33" s="172"/>
      <c r="E33" s="173"/>
      <c r="F33" s="174"/>
      <c r="G33" s="307"/>
      <c r="H33" s="308"/>
      <c r="I33" s="302"/>
      <c r="J33" s="303"/>
      <c r="K33" s="304"/>
      <c r="L33" s="305"/>
      <c r="M33" s="306"/>
      <c r="N33" s="195"/>
      <c r="O33" s="195"/>
      <c r="P33" s="195"/>
      <c r="Q33" s="195"/>
      <c r="R33" s="195"/>
      <c r="S33" s="195"/>
      <c r="T33" s="195"/>
      <c r="U33" s="196"/>
      <c r="V33" s="138"/>
      <c r="AH33" s="273" t="e">
        <f t="shared" si="15"/>
        <v>#DIV/0!</v>
      </c>
      <c r="AI33" s="273" t="e">
        <f t="shared" si="8"/>
        <v>#DIV/0!</v>
      </c>
      <c r="AJ33" s="273" t="e">
        <f t="shared" si="9"/>
        <v>#DIV/0!</v>
      </c>
      <c r="AK33" s="273" t="e">
        <f t="shared" si="10"/>
        <v>#DIV/0!</v>
      </c>
      <c r="AL33" s="273" t="e">
        <f t="shared" si="11"/>
        <v>#DIV/0!</v>
      </c>
      <c r="AM33" s="273" t="e">
        <f t="shared" si="12"/>
        <v>#DIV/0!</v>
      </c>
      <c r="AN33" s="273" t="e">
        <f t="shared" si="13"/>
        <v>#DIV/0!</v>
      </c>
      <c r="AO33" s="273" t="e">
        <f t="shared" si="14"/>
        <v>#DIV/0!</v>
      </c>
    </row>
    <row r="34" spans="1:41" ht="16.5" customHeight="1">
      <c r="A34" s="110"/>
      <c r="B34" s="143"/>
      <c r="C34" s="171"/>
      <c r="D34" s="172"/>
      <c r="E34" s="173"/>
      <c r="F34" s="174"/>
      <c r="G34" s="307"/>
      <c r="H34" s="308"/>
      <c r="I34" s="302"/>
      <c r="J34" s="303"/>
      <c r="K34" s="293"/>
      <c r="L34" s="294"/>
      <c r="M34" s="295"/>
      <c r="N34" s="195"/>
      <c r="O34" s="195"/>
      <c r="P34" s="195"/>
      <c r="Q34" s="195"/>
      <c r="R34" s="195"/>
      <c r="S34" s="195"/>
      <c r="T34" s="195"/>
      <c r="U34" s="196"/>
      <c r="V34" s="138"/>
      <c r="AH34" s="273" t="e">
        <f t="shared" si="15"/>
        <v>#DIV/0!</v>
      </c>
      <c r="AI34" s="273" t="e">
        <f t="shared" si="8"/>
        <v>#DIV/0!</v>
      </c>
      <c r="AJ34" s="273" t="e">
        <f t="shared" si="9"/>
        <v>#DIV/0!</v>
      </c>
      <c r="AK34" s="273" t="e">
        <f t="shared" si="10"/>
        <v>#DIV/0!</v>
      </c>
      <c r="AL34" s="273" t="e">
        <f t="shared" si="11"/>
        <v>#DIV/0!</v>
      </c>
      <c r="AM34" s="273" t="e">
        <f t="shared" si="12"/>
        <v>#DIV/0!</v>
      </c>
      <c r="AN34" s="273" t="e">
        <f t="shared" si="13"/>
        <v>#DIV/0!</v>
      </c>
      <c r="AO34" s="273" t="e">
        <f t="shared" si="14"/>
        <v>#DIV/0!</v>
      </c>
    </row>
    <row r="35" spans="1:41" ht="16.5" customHeight="1">
      <c r="A35" s="110"/>
      <c r="B35" s="143"/>
      <c r="C35" s="171"/>
      <c r="D35" s="172"/>
      <c r="E35" s="173"/>
      <c r="F35" s="174"/>
      <c r="G35" s="307"/>
      <c r="H35" s="308"/>
      <c r="I35" s="302"/>
      <c r="J35" s="303"/>
      <c r="K35" s="296"/>
      <c r="L35" s="297"/>
      <c r="M35" s="298"/>
      <c r="N35" s="195"/>
      <c r="O35" s="195"/>
      <c r="P35" s="195"/>
      <c r="Q35" s="195"/>
      <c r="R35" s="195"/>
      <c r="S35" s="195"/>
      <c r="T35" s="195"/>
      <c r="U35" s="196"/>
      <c r="V35" s="138"/>
      <c r="AH35" s="273" t="e">
        <f>IF($AH$7=1,IF(N35&gt;0,1,0)*1/COUNT($N35:$U35),IF(COUNT($N35:$U35)&gt;0,IF(N35&gt;0,1,0)*N$23/SUMPRODUCT(($N35:$U35&gt;=1)*($N$23:$U$23)),0))</f>
        <v>#DIV/0!</v>
      </c>
      <c r="AI35" s="273" t="e">
        <f t="shared" si="8"/>
        <v>#DIV/0!</v>
      </c>
      <c r="AJ35" s="273" t="e">
        <f t="shared" si="9"/>
        <v>#DIV/0!</v>
      </c>
      <c r="AK35" s="273" t="e">
        <f t="shared" si="10"/>
        <v>#DIV/0!</v>
      </c>
      <c r="AL35" s="273" t="e">
        <f t="shared" si="11"/>
        <v>#DIV/0!</v>
      </c>
      <c r="AM35" s="273" t="e">
        <f t="shared" si="12"/>
        <v>#DIV/0!</v>
      </c>
      <c r="AN35" s="273" t="e">
        <f t="shared" si="13"/>
        <v>#DIV/0!</v>
      </c>
      <c r="AO35" s="273" t="e">
        <f t="shared" si="14"/>
        <v>#DIV/0!</v>
      </c>
    </row>
    <row r="36" spans="1:41" ht="16.5" customHeight="1">
      <c r="A36" s="110"/>
      <c r="B36" s="143"/>
      <c r="C36" s="171"/>
      <c r="D36" s="172"/>
      <c r="E36" s="173"/>
      <c r="F36" s="174"/>
      <c r="G36" s="307"/>
      <c r="H36" s="308"/>
      <c r="I36" s="302"/>
      <c r="J36" s="303"/>
      <c r="K36" s="296"/>
      <c r="L36" s="297"/>
      <c r="M36" s="298"/>
      <c r="N36" s="195"/>
      <c r="O36" s="195"/>
      <c r="P36" s="195"/>
      <c r="Q36" s="195"/>
      <c r="R36" s="195"/>
      <c r="S36" s="195"/>
      <c r="T36" s="195"/>
      <c r="U36" s="196"/>
      <c r="V36" s="138"/>
      <c r="AH36" s="273" t="e">
        <f t="shared" si="15"/>
        <v>#DIV/0!</v>
      </c>
      <c r="AI36" s="273" t="e">
        <f t="shared" si="8"/>
        <v>#DIV/0!</v>
      </c>
      <c r="AJ36" s="273" t="e">
        <f t="shared" si="9"/>
        <v>#DIV/0!</v>
      </c>
      <c r="AK36" s="273" t="e">
        <f t="shared" si="10"/>
        <v>#DIV/0!</v>
      </c>
      <c r="AL36" s="273" t="e">
        <f t="shared" si="11"/>
        <v>#DIV/0!</v>
      </c>
      <c r="AM36" s="273" t="e">
        <f t="shared" si="12"/>
        <v>#DIV/0!</v>
      </c>
      <c r="AN36" s="273" t="e">
        <f t="shared" si="13"/>
        <v>#DIV/0!</v>
      </c>
      <c r="AO36" s="273" t="e">
        <f t="shared" si="14"/>
        <v>#DIV/0!</v>
      </c>
    </row>
    <row r="37" spans="1:41" ht="16.5" customHeight="1">
      <c r="A37" s="110"/>
      <c r="B37" s="143"/>
      <c r="C37" s="171"/>
      <c r="D37" s="172"/>
      <c r="E37" s="173"/>
      <c r="F37" s="174"/>
      <c r="G37" s="307"/>
      <c r="H37" s="308"/>
      <c r="I37" s="302"/>
      <c r="J37" s="303"/>
      <c r="K37" s="296"/>
      <c r="L37" s="297"/>
      <c r="M37" s="298"/>
      <c r="N37" s="195"/>
      <c r="O37" s="195"/>
      <c r="P37" s="195"/>
      <c r="Q37" s="195"/>
      <c r="R37" s="195"/>
      <c r="S37" s="195"/>
      <c r="T37" s="195"/>
      <c r="U37" s="196"/>
      <c r="V37" s="138"/>
      <c r="AH37" s="273" t="e">
        <f t="shared" si="15"/>
        <v>#DIV/0!</v>
      </c>
      <c r="AI37" s="273" t="e">
        <f t="shared" si="8"/>
        <v>#DIV/0!</v>
      </c>
      <c r="AJ37" s="273" t="e">
        <f t="shared" si="9"/>
        <v>#DIV/0!</v>
      </c>
      <c r="AK37" s="273" t="e">
        <f t="shared" si="10"/>
        <v>#DIV/0!</v>
      </c>
      <c r="AL37" s="273" t="e">
        <f t="shared" si="11"/>
        <v>#DIV/0!</v>
      </c>
      <c r="AM37" s="273" t="e">
        <f t="shared" si="12"/>
        <v>#DIV/0!</v>
      </c>
      <c r="AN37" s="273" t="e">
        <f t="shared" si="13"/>
        <v>#DIV/0!</v>
      </c>
      <c r="AO37" s="273" t="e">
        <f t="shared" si="14"/>
        <v>#DIV/0!</v>
      </c>
    </row>
    <row r="38" spans="1:41" ht="16.5" customHeight="1">
      <c r="A38" s="110"/>
      <c r="B38" s="143"/>
      <c r="C38" s="171"/>
      <c r="D38" s="172"/>
      <c r="E38" s="173"/>
      <c r="F38" s="174"/>
      <c r="G38" s="307"/>
      <c r="H38" s="308"/>
      <c r="I38" s="302"/>
      <c r="J38" s="303"/>
      <c r="K38" s="296"/>
      <c r="L38" s="297"/>
      <c r="M38" s="298"/>
      <c r="N38" s="195"/>
      <c r="O38" s="195"/>
      <c r="P38" s="195"/>
      <c r="Q38" s="195"/>
      <c r="R38" s="195"/>
      <c r="S38" s="195"/>
      <c r="T38" s="195"/>
      <c r="U38" s="196"/>
      <c r="V38" s="138"/>
      <c r="AH38" s="273" t="e">
        <f t="shared" si="15"/>
        <v>#DIV/0!</v>
      </c>
      <c r="AI38" s="273" t="e">
        <f t="shared" si="8"/>
        <v>#DIV/0!</v>
      </c>
      <c r="AJ38" s="273" t="e">
        <f t="shared" si="9"/>
        <v>#DIV/0!</v>
      </c>
      <c r="AK38" s="273" t="e">
        <f t="shared" si="10"/>
        <v>#DIV/0!</v>
      </c>
      <c r="AL38" s="273" t="e">
        <f t="shared" si="11"/>
        <v>#DIV/0!</v>
      </c>
      <c r="AM38" s="273" t="e">
        <f t="shared" si="12"/>
        <v>#DIV/0!</v>
      </c>
      <c r="AN38" s="273" t="e">
        <f t="shared" si="13"/>
        <v>#DIV/0!</v>
      </c>
      <c r="AO38" s="273" t="e">
        <f t="shared" si="14"/>
        <v>#DIV/0!</v>
      </c>
    </row>
    <row r="39" spans="1:41" ht="16.5" customHeight="1">
      <c r="A39" s="110"/>
      <c r="B39" s="143"/>
      <c r="C39" s="171"/>
      <c r="D39" s="172"/>
      <c r="E39" s="173"/>
      <c r="F39" s="174"/>
      <c r="G39" s="307"/>
      <c r="H39" s="308"/>
      <c r="I39" s="302"/>
      <c r="J39" s="303"/>
      <c r="K39" s="296"/>
      <c r="L39" s="297"/>
      <c r="M39" s="298"/>
      <c r="N39" s="195"/>
      <c r="O39" s="195"/>
      <c r="P39" s="195"/>
      <c r="Q39" s="195"/>
      <c r="R39" s="195"/>
      <c r="S39" s="195"/>
      <c r="T39" s="195"/>
      <c r="U39" s="196"/>
      <c r="V39" s="138"/>
      <c r="AH39" s="273" t="e">
        <f t="shared" si="15"/>
        <v>#DIV/0!</v>
      </c>
      <c r="AI39" s="273" t="e">
        <f t="shared" si="8"/>
        <v>#DIV/0!</v>
      </c>
      <c r="AJ39" s="273" t="e">
        <f t="shared" si="9"/>
        <v>#DIV/0!</v>
      </c>
      <c r="AK39" s="273" t="e">
        <f t="shared" si="10"/>
        <v>#DIV/0!</v>
      </c>
      <c r="AL39" s="273" t="e">
        <f t="shared" si="11"/>
        <v>#DIV/0!</v>
      </c>
      <c r="AM39" s="273" t="e">
        <f t="shared" si="12"/>
        <v>#DIV/0!</v>
      </c>
      <c r="AN39" s="273" t="e">
        <f t="shared" si="13"/>
        <v>#DIV/0!</v>
      </c>
      <c r="AO39" s="273" t="e">
        <f t="shared" si="14"/>
        <v>#DIV/0!</v>
      </c>
    </row>
    <row r="40" spans="1:41" ht="16.5" customHeight="1">
      <c r="A40" s="110"/>
      <c r="B40" s="143"/>
      <c r="C40" s="171"/>
      <c r="D40" s="172"/>
      <c r="E40" s="173"/>
      <c r="F40" s="174"/>
      <c r="G40" s="307"/>
      <c r="H40" s="308"/>
      <c r="I40" s="316"/>
      <c r="J40" s="317"/>
      <c r="K40" s="296"/>
      <c r="L40" s="297"/>
      <c r="M40" s="298"/>
      <c r="N40" s="195"/>
      <c r="O40" s="195"/>
      <c r="P40" s="195"/>
      <c r="Q40" s="195"/>
      <c r="R40" s="195"/>
      <c r="S40" s="195"/>
      <c r="T40" s="195"/>
      <c r="U40" s="196"/>
      <c r="V40" s="138"/>
      <c r="AH40" s="273" t="e">
        <f t="shared" si="15"/>
        <v>#DIV/0!</v>
      </c>
      <c r="AI40" s="273" t="e">
        <f t="shared" si="8"/>
        <v>#DIV/0!</v>
      </c>
      <c r="AJ40" s="273" t="e">
        <f t="shared" si="9"/>
        <v>#DIV/0!</v>
      </c>
      <c r="AK40" s="273" t="e">
        <f t="shared" si="10"/>
        <v>#DIV/0!</v>
      </c>
      <c r="AL40" s="273" t="e">
        <f t="shared" si="11"/>
        <v>#DIV/0!</v>
      </c>
      <c r="AM40" s="273" t="e">
        <f t="shared" si="12"/>
        <v>#DIV/0!</v>
      </c>
      <c r="AN40" s="273" t="e">
        <f t="shared" si="13"/>
        <v>#DIV/0!</v>
      </c>
      <c r="AO40" s="273" t="e">
        <f t="shared" si="14"/>
        <v>#DIV/0!</v>
      </c>
    </row>
    <row r="41" spans="1:41" ht="16.5" customHeight="1">
      <c r="A41" s="110"/>
      <c r="B41" s="143"/>
      <c r="C41" s="171"/>
      <c r="D41" s="172"/>
      <c r="E41" s="173"/>
      <c r="F41" s="174"/>
      <c r="G41" s="307"/>
      <c r="H41" s="308"/>
      <c r="I41" s="316"/>
      <c r="J41" s="317"/>
      <c r="K41" s="296"/>
      <c r="L41" s="297"/>
      <c r="M41" s="298"/>
      <c r="N41" s="195"/>
      <c r="O41" s="195"/>
      <c r="P41" s="195"/>
      <c r="Q41" s="195"/>
      <c r="R41" s="195"/>
      <c r="S41" s="195"/>
      <c r="T41" s="195"/>
      <c r="U41" s="196"/>
      <c r="V41" s="138"/>
      <c r="AH41" s="273" t="e">
        <f t="shared" si="15"/>
        <v>#DIV/0!</v>
      </c>
      <c r="AI41" s="273" t="e">
        <f t="shared" si="8"/>
        <v>#DIV/0!</v>
      </c>
      <c r="AJ41" s="273" t="e">
        <f t="shared" si="9"/>
        <v>#DIV/0!</v>
      </c>
      <c r="AK41" s="273" t="e">
        <f t="shared" si="10"/>
        <v>#DIV/0!</v>
      </c>
      <c r="AL41" s="273" t="e">
        <f t="shared" si="11"/>
        <v>#DIV/0!</v>
      </c>
      <c r="AM41" s="273" t="e">
        <f t="shared" si="12"/>
        <v>#DIV/0!</v>
      </c>
      <c r="AN41" s="273" t="e">
        <f t="shared" si="13"/>
        <v>#DIV/0!</v>
      </c>
      <c r="AO41" s="273" t="e">
        <f t="shared" si="14"/>
        <v>#DIV/0!</v>
      </c>
    </row>
    <row r="42" spans="1:41" ht="16.5" customHeight="1">
      <c r="A42" s="110"/>
      <c r="B42" s="143"/>
      <c r="C42" s="171"/>
      <c r="D42" s="172"/>
      <c r="E42" s="173"/>
      <c r="F42" s="174"/>
      <c r="G42" s="307"/>
      <c r="H42" s="308"/>
      <c r="I42" s="316"/>
      <c r="J42" s="317"/>
      <c r="K42" s="296"/>
      <c r="L42" s="297"/>
      <c r="M42" s="298"/>
      <c r="N42" s="195"/>
      <c r="O42" s="195"/>
      <c r="P42" s="195"/>
      <c r="Q42" s="195"/>
      <c r="R42" s="195"/>
      <c r="S42" s="195"/>
      <c r="T42" s="195"/>
      <c r="U42" s="196"/>
      <c r="V42" s="138"/>
      <c r="AH42" s="273" t="e">
        <f t="shared" si="15"/>
        <v>#DIV/0!</v>
      </c>
      <c r="AI42" s="273" t="e">
        <f t="shared" si="8"/>
        <v>#DIV/0!</v>
      </c>
      <c r="AJ42" s="273" t="e">
        <f t="shared" si="9"/>
        <v>#DIV/0!</v>
      </c>
      <c r="AK42" s="273" t="e">
        <f t="shared" si="10"/>
        <v>#DIV/0!</v>
      </c>
      <c r="AL42" s="273" t="e">
        <f t="shared" si="11"/>
        <v>#DIV/0!</v>
      </c>
      <c r="AM42" s="273" t="e">
        <f t="shared" si="12"/>
        <v>#DIV/0!</v>
      </c>
      <c r="AN42" s="273" t="e">
        <f t="shared" si="13"/>
        <v>#DIV/0!</v>
      </c>
      <c r="AO42" s="273" t="e">
        <f t="shared" si="14"/>
        <v>#DIV/0!</v>
      </c>
    </row>
    <row r="43" spans="1:41" ht="16.5" customHeight="1" thickBot="1">
      <c r="A43" s="110"/>
      <c r="B43" s="149"/>
      <c r="C43" s="175"/>
      <c r="D43" s="176"/>
      <c r="E43" s="177"/>
      <c r="F43" s="178"/>
      <c r="G43" s="355"/>
      <c r="H43" s="356"/>
      <c r="I43" s="362"/>
      <c r="J43" s="363"/>
      <c r="K43" s="299"/>
      <c r="L43" s="300"/>
      <c r="M43" s="301"/>
      <c r="N43" s="197"/>
      <c r="O43" s="197"/>
      <c r="P43" s="197"/>
      <c r="Q43" s="197"/>
      <c r="R43" s="197"/>
      <c r="S43" s="197"/>
      <c r="T43" s="197"/>
      <c r="U43" s="198"/>
      <c r="V43" s="138"/>
      <c r="AH43" s="273" t="e">
        <f t="shared" si="15"/>
        <v>#DIV/0!</v>
      </c>
      <c r="AI43" s="273" t="e">
        <f t="shared" si="8"/>
        <v>#DIV/0!</v>
      </c>
      <c r="AJ43" s="273" t="e">
        <f t="shared" si="9"/>
        <v>#DIV/0!</v>
      </c>
      <c r="AK43" s="273" t="e">
        <f t="shared" si="10"/>
        <v>#DIV/0!</v>
      </c>
      <c r="AL43" s="273" t="e">
        <f t="shared" si="11"/>
        <v>#DIV/0!</v>
      </c>
      <c r="AM43" s="273" t="e">
        <f t="shared" si="12"/>
        <v>#DIV/0!</v>
      </c>
      <c r="AN43" s="273" t="e">
        <f t="shared" si="13"/>
        <v>#DIV/0!</v>
      </c>
      <c r="AO43" s="273" t="e">
        <f t="shared" si="14"/>
        <v>#DIV/0!</v>
      </c>
    </row>
    <row r="44" spans="1:22" ht="4.5" customHeight="1" thickTop="1">
      <c r="A44" s="110"/>
      <c r="B44" s="129"/>
      <c r="C44" s="129"/>
      <c r="D44" s="129"/>
      <c r="E44" s="129"/>
      <c r="F44" s="129"/>
      <c r="G44" s="129"/>
      <c r="H44" s="129"/>
      <c r="I44" s="129"/>
      <c r="J44" s="129"/>
      <c r="K44" s="129"/>
      <c r="L44" s="129"/>
      <c r="M44" s="129"/>
      <c r="N44" s="129"/>
      <c r="O44" s="129"/>
      <c r="P44" s="129"/>
      <c r="Q44" s="129"/>
      <c r="R44" s="130"/>
      <c r="S44" s="130"/>
      <c r="T44" s="130"/>
      <c r="U44" s="130"/>
      <c r="V44" s="111"/>
    </row>
    <row r="45" spans="1:41" ht="12.75">
      <c r="A45" s="110"/>
      <c r="B45" s="349" t="s">
        <v>6</v>
      </c>
      <c r="C45" s="350"/>
      <c r="D45" s="350"/>
      <c r="E45" s="350"/>
      <c r="F45" s="350"/>
      <c r="G45" s="350"/>
      <c r="H45" s="350"/>
      <c r="I45" s="350"/>
      <c r="J45" s="350"/>
      <c r="K45" s="350"/>
      <c r="L45" s="350"/>
      <c r="M45" s="350"/>
      <c r="N45" s="350"/>
      <c r="O45" s="350"/>
      <c r="P45" s="350"/>
      <c r="Q45" s="350"/>
      <c r="R45" s="350"/>
      <c r="S45" s="350"/>
      <c r="T45" s="350"/>
      <c r="U45" s="351"/>
      <c r="V45" s="138"/>
      <c r="AI45" s="275">
        <f>IF(SUMPRODUCT(($N$13:$N$22)*(O$13:O$22))+SUMPRODUCT(($N$27:$N$43)*(O$27:O$43))&gt;0,1,0)</f>
        <v>0</v>
      </c>
      <c r="AJ45" s="275">
        <f aca="true" t="shared" si="16" ref="AJ45:AO45">IF(SUMPRODUCT(($N$13:$N$22)*(P$13:P$22))+SUMPRODUCT(($N$27:$N$43)*(P$27:P$43))&gt;0,1,0)</f>
        <v>0</v>
      </c>
      <c r="AK45" s="275">
        <f t="shared" si="16"/>
        <v>0</v>
      </c>
      <c r="AL45" s="275">
        <f t="shared" si="16"/>
        <v>0</v>
      </c>
      <c r="AM45" s="275">
        <f t="shared" si="16"/>
        <v>0</v>
      </c>
      <c r="AN45" s="275">
        <f t="shared" si="16"/>
        <v>0</v>
      </c>
      <c r="AO45" s="275">
        <f t="shared" si="16"/>
        <v>0</v>
      </c>
    </row>
    <row r="46" spans="1:41" ht="12.75">
      <c r="A46" s="110"/>
      <c r="B46" s="179"/>
      <c r="C46" s="103"/>
      <c r="D46" s="103"/>
      <c r="E46" s="103"/>
      <c r="F46" s="103"/>
      <c r="G46" s="103"/>
      <c r="H46" s="103"/>
      <c r="I46" s="103"/>
      <c r="J46" s="103"/>
      <c r="K46" s="103"/>
      <c r="L46" s="103"/>
      <c r="M46" s="103"/>
      <c r="N46" s="180"/>
      <c r="O46" s="103"/>
      <c r="P46" s="103"/>
      <c r="Q46" s="103"/>
      <c r="R46" s="103"/>
      <c r="S46" s="103"/>
      <c r="T46" s="103"/>
      <c r="U46" s="181"/>
      <c r="V46" s="138"/>
      <c r="AH46" s="275">
        <f>IF(SUMPRODUCT(($O$13:$O$22)*(N$13:N$22))+SUMPRODUCT(($O$27:$O$43)*(N$27:N$43))&gt;0,1,0)</f>
        <v>0</v>
      </c>
      <c r="AI46" s="275"/>
      <c r="AJ46" s="275">
        <f aca="true" t="shared" si="17" ref="AJ46:AO46">IF(SUMPRODUCT(($O$13:$O$22)*(P$13:P$22))+SUMPRODUCT(($O$27:$O$43)*(P$27:P$43))&gt;0,1,0)</f>
        <v>0</v>
      </c>
      <c r="AK46" s="275">
        <f t="shared" si="17"/>
        <v>0</v>
      </c>
      <c r="AL46" s="275">
        <f t="shared" si="17"/>
        <v>0</v>
      </c>
      <c r="AM46" s="275">
        <f t="shared" si="17"/>
        <v>0</v>
      </c>
      <c r="AN46" s="275">
        <f t="shared" si="17"/>
        <v>0</v>
      </c>
      <c r="AO46" s="275">
        <f t="shared" si="17"/>
        <v>0</v>
      </c>
    </row>
    <row r="47" spans="1:41" ht="12.75">
      <c r="A47" s="110"/>
      <c r="B47" s="179"/>
      <c r="C47" s="103"/>
      <c r="D47" s="103"/>
      <c r="E47" s="111"/>
      <c r="F47" s="111"/>
      <c r="G47" s="111"/>
      <c r="H47" s="111"/>
      <c r="I47" s="111"/>
      <c r="J47" s="111"/>
      <c r="K47" s="111"/>
      <c r="L47" s="111"/>
      <c r="M47" s="111"/>
      <c r="N47" s="111"/>
      <c r="O47" s="111"/>
      <c r="P47" s="111"/>
      <c r="Q47" s="103"/>
      <c r="R47" s="103"/>
      <c r="S47" s="103"/>
      <c r="T47" s="103"/>
      <c r="U47" s="181"/>
      <c r="V47" s="138"/>
      <c r="AH47" s="275">
        <f>IF(SUMPRODUCT(($P$13:$P$22)*(N$13:N$22))+SUMPRODUCT(($P$27:$P$43)*(N$27:N$43))&gt;0,1,0)</f>
        <v>0</v>
      </c>
      <c r="AI47" s="275">
        <f>IF(SUMPRODUCT(($P$13:$P$22)*(O$13:O$22))+SUMPRODUCT(($P$27:$P$43)*(O$27:O$43))&gt;0,1,0)</f>
        <v>0</v>
      </c>
      <c r="AJ47" s="275"/>
      <c r="AK47" s="275">
        <f>IF(SUMPRODUCT(($P$13:$P$22)*(Q$13:Q$22))+SUMPRODUCT(($P$27:$P$43)*(Q$27:Q$43))&gt;0,1,0)</f>
        <v>0</v>
      </c>
      <c r="AL47" s="275">
        <f>IF(SUMPRODUCT(($P$13:$P$22)*(R$13:R$22))+SUMPRODUCT(($P$27:$P$43)*(R$27:R$43))&gt;0,1,0)</f>
        <v>0</v>
      </c>
      <c r="AM47" s="275">
        <f>IF(SUMPRODUCT(($P$13:$P$22)*(S$13:S$22))+SUMPRODUCT(($P$27:$P$43)*(S$27:S$43))&gt;0,1,0)</f>
        <v>0</v>
      </c>
      <c r="AN47" s="275">
        <f>IF(SUMPRODUCT(($P$13:$P$22)*(T$13:T$22))+SUMPRODUCT(($P$27:$P$43)*(T$27:T$43))&gt;0,1,0)</f>
        <v>0</v>
      </c>
      <c r="AO47" s="275">
        <f>IF(SUMPRODUCT(($P$13:$P$22)*(U$13:U$22))+SUMPRODUCT(($P$27:$P$43)*(U$27:U$43))&gt;0,1,0)</f>
        <v>0</v>
      </c>
    </row>
    <row r="48" spans="1:41" ht="12.75">
      <c r="A48" s="110"/>
      <c r="B48" s="179"/>
      <c r="C48" s="103"/>
      <c r="D48" s="103"/>
      <c r="E48" s="111"/>
      <c r="F48" s="111"/>
      <c r="G48" s="111"/>
      <c r="H48" s="111"/>
      <c r="I48" s="111"/>
      <c r="J48" s="111"/>
      <c r="K48" s="111"/>
      <c r="L48" s="111"/>
      <c r="M48" s="111"/>
      <c r="N48" s="111"/>
      <c r="O48" s="111"/>
      <c r="P48" s="111"/>
      <c r="Q48" s="103"/>
      <c r="R48" s="103"/>
      <c r="S48" s="103"/>
      <c r="T48" s="103"/>
      <c r="U48" s="181"/>
      <c r="V48" s="138"/>
      <c r="AH48" s="275">
        <f>IF(SUMPRODUCT(($Q$13:$Q$22)*(N$13:N$22))+SUMPRODUCT(($Q$27:$Q$43)*(N$27:N$43))&gt;0,1,0)</f>
        <v>0</v>
      </c>
      <c r="AI48" s="275">
        <f>IF(SUMPRODUCT(($Q$13:$Q$22)*(O$13:O$22))+SUMPRODUCT(($Q$27:$Q$43)*(O$27:O$43))&gt;0,1,0)</f>
        <v>0</v>
      </c>
      <c r="AJ48" s="275">
        <f>IF(SUMPRODUCT(($Q$13:$Q$22)*(P$13:P$22))+SUMPRODUCT(($Q$27:$Q$43)*(P$27:P$43))&gt;0,1,0)</f>
        <v>0</v>
      </c>
      <c r="AL48" s="275">
        <f>IF(SUMPRODUCT(($Q$13:$Q$22)*(R$13:R$22))+SUMPRODUCT(($Q$27:$Q$43)*(R$27:R$43))&gt;0,1,0)</f>
        <v>0</v>
      </c>
      <c r="AM48" s="275">
        <f>IF(SUMPRODUCT(($Q$13:$Q$22)*(S$13:S$22))+SUMPRODUCT(($Q$27:$Q$43)*(S$27:S$43))&gt;0,1,0)</f>
        <v>0</v>
      </c>
      <c r="AN48" s="275">
        <f>IF(SUMPRODUCT(($Q$13:$Q$22)*(T$13:T$22))+SUMPRODUCT(($Q$27:$Q$43)*(T$27:T$43))&gt;0,1,0)</f>
        <v>0</v>
      </c>
      <c r="AO48" s="275">
        <f>IF(SUMPRODUCT(($Q$13:$Q$22)*(U$13:U$22))+SUMPRODUCT(($Q$27:$Q$43)*(U$27:U$43))&gt;0,1,0)</f>
        <v>0</v>
      </c>
    </row>
    <row r="49" spans="1:41" ht="12.75">
      <c r="A49" s="110"/>
      <c r="B49" s="179"/>
      <c r="C49" s="103"/>
      <c r="D49" s="103"/>
      <c r="E49" s="111"/>
      <c r="F49" s="111"/>
      <c r="G49" s="111"/>
      <c r="H49" s="111"/>
      <c r="I49" s="111"/>
      <c r="J49" s="111"/>
      <c r="K49" s="111"/>
      <c r="L49" s="111"/>
      <c r="M49" s="111"/>
      <c r="N49" s="111"/>
      <c r="O49" s="111"/>
      <c r="P49" s="111"/>
      <c r="Q49" s="103"/>
      <c r="R49" s="103"/>
      <c r="S49" s="103"/>
      <c r="T49" s="103"/>
      <c r="U49" s="181"/>
      <c r="V49" s="138"/>
      <c r="AH49" s="275">
        <f>IF(SUMPRODUCT(($R$13:$R$22)*(N$13:N$22))+SUMPRODUCT(($R$27:$R$43)*(N$27:N$43))&gt;0,1,0)</f>
        <v>0</v>
      </c>
      <c r="AI49" s="275">
        <f>IF(SUMPRODUCT(($R$13:$R$22)*(O$13:O$22))+SUMPRODUCT(($R$27:$R$43)*(O$27:O$43))&gt;0,1,0)</f>
        <v>0</v>
      </c>
      <c r="AJ49" s="275">
        <f>IF(SUMPRODUCT(($R$13:$R$22)*(P$13:P$22))+SUMPRODUCT(($R$27:$R$43)*(P$27:P$43))&gt;0,1,0)</f>
        <v>0</v>
      </c>
      <c r="AK49" s="275">
        <f>IF(SUMPRODUCT(($R$13:$R$22)*(Q$13:Q$22))+SUMPRODUCT(($R$27:$R$43)*(Q$27:Q$43))&gt;0,1,0)</f>
        <v>0</v>
      </c>
      <c r="AM49" s="275">
        <f>IF(SUMPRODUCT(($R$13:$R$22)*(S$13:S$22))+SUMPRODUCT(($R$27:$R$43)*(S$27:S$43))&gt;0,1,0)</f>
        <v>0</v>
      </c>
      <c r="AN49" s="275">
        <f>IF(SUMPRODUCT(($R$13:$R$22)*(T$13:T$22))+SUMPRODUCT(($R$27:$R$43)*(T$27:T$43))&gt;0,1,0)</f>
        <v>0</v>
      </c>
      <c r="AO49" s="275">
        <f>IF(SUMPRODUCT(($R$13:$R$22)*(U$13:U$22))+SUMPRODUCT(($R$27:$R$43)*(U$27:U$43))&gt;0,1,0)</f>
        <v>0</v>
      </c>
    </row>
    <row r="50" spans="1:41" ht="12.75">
      <c r="A50" s="110"/>
      <c r="B50" s="179"/>
      <c r="C50" s="103"/>
      <c r="D50" s="103"/>
      <c r="E50" s="111"/>
      <c r="F50" s="111"/>
      <c r="G50" s="111"/>
      <c r="H50" s="111"/>
      <c r="I50" s="111"/>
      <c r="J50" s="111"/>
      <c r="K50" s="111"/>
      <c r="L50" s="111"/>
      <c r="M50" s="111"/>
      <c r="N50" s="111"/>
      <c r="O50" s="111"/>
      <c r="P50" s="111"/>
      <c r="Q50" s="103"/>
      <c r="R50" s="103"/>
      <c r="S50" s="103"/>
      <c r="T50" s="103"/>
      <c r="U50" s="181"/>
      <c r="V50" s="138"/>
      <c r="AH50" s="275">
        <f>IF(SUMPRODUCT(($S$13:$S$22)*(N$13:N$22))+SUMPRODUCT(($S$27:$S$43)*(N$27:N$43))&gt;0,1,0)</f>
        <v>0</v>
      </c>
      <c r="AI50" s="275">
        <f>IF(SUMPRODUCT(($S$13:$S$22)*(O$13:O$22))+SUMPRODUCT(($S$27:$S$43)*(O$27:O$43))&gt;0,1,0)</f>
        <v>0</v>
      </c>
      <c r="AJ50" s="275">
        <f>IF(SUMPRODUCT(($S$13:$S$22)*(P$13:P$22))+SUMPRODUCT(($S$27:$S$43)*(P$27:P$43))&gt;0,1,0)</f>
        <v>0</v>
      </c>
      <c r="AK50" s="275">
        <f>IF(SUMPRODUCT(($S$13:$S$22)*(Q$13:Q$22))+SUMPRODUCT(($S$27:$S$43)*(Q$27:Q$43))&gt;0,1,0)</f>
        <v>0</v>
      </c>
      <c r="AL50" s="275">
        <f>IF(SUMPRODUCT(($S$13:$S$22)*(R$13:R$22))+SUMPRODUCT(($S$27:$S$43)*(R$27:R$43))&gt;0,1,0)</f>
        <v>0</v>
      </c>
      <c r="AN50" s="275">
        <f>IF(SUMPRODUCT(($S$13:$S$22)*(T$13:T$22))+SUMPRODUCT(($S$27:$S$43)*(T$27:T$43))&gt;0,1,0)</f>
        <v>0</v>
      </c>
      <c r="AO50" s="275">
        <f>IF(SUMPRODUCT(($S$13:$S$22)*(U$13:U$22))+SUMPRODUCT(($S$27:$S$43)*(U$27:U$43))&gt;0,1,0)</f>
        <v>0</v>
      </c>
    </row>
    <row r="51" spans="1:41" ht="12.75">
      <c r="A51" s="110"/>
      <c r="B51" s="182"/>
      <c r="C51" s="111"/>
      <c r="D51" s="111"/>
      <c r="E51" s="111"/>
      <c r="F51" s="111"/>
      <c r="G51" s="111"/>
      <c r="H51" s="111"/>
      <c r="I51" s="111"/>
      <c r="J51" s="111"/>
      <c r="K51" s="111"/>
      <c r="L51" s="111"/>
      <c r="M51" s="111"/>
      <c r="N51" s="111"/>
      <c r="O51" s="111"/>
      <c r="P51" s="111"/>
      <c r="Q51" s="103"/>
      <c r="R51" s="103"/>
      <c r="S51" s="103"/>
      <c r="T51" s="103"/>
      <c r="U51" s="181"/>
      <c r="V51" s="138"/>
      <c r="AH51" s="275">
        <f aca="true" t="shared" si="18" ref="AH51:AM51">IF(SUMPRODUCT(($T$13:$T$22)*(N$13:N$22))+SUMPRODUCT(($T$27:$T$43)*(N$27:N$43))&gt;0,1,0)</f>
        <v>0</v>
      </c>
      <c r="AI51" s="275">
        <f t="shared" si="18"/>
        <v>0</v>
      </c>
      <c r="AJ51" s="275">
        <f t="shared" si="18"/>
        <v>0</v>
      </c>
      <c r="AK51" s="275">
        <f t="shared" si="18"/>
        <v>0</v>
      </c>
      <c r="AL51" s="275">
        <f t="shared" si="18"/>
        <v>0</v>
      </c>
      <c r="AM51" s="275">
        <f t="shared" si="18"/>
        <v>0</v>
      </c>
      <c r="AO51" s="275">
        <f>IF(SUMPRODUCT(($T$13:$T$22)*(U$13:U$22))+SUMPRODUCT(($T$27:$T$43)*(U$27:U$43))&gt;0,1,0)</f>
        <v>0</v>
      </c>
    </row>
    <row r="52" spans="1:40" ht="12.75">
      <c r="A52" s="110"/>
      <c r="B52" s="182"/>
      <c r="C52" s="111"/>
      <c r="D52" s="111"/>
      <c r="E52" s="111"/>
      <c r="F52" s="111"/>
      <c r="G52" s="111"/>
      <c r="H52" s="111"/>
      <c r="I52" s="111"/>
      <c r="J52" s="111"/>
      <c r="K52" s="111"/>
      <c r="L52" s="111"/>
      <c r="M52" s="111"/>
      <c r="N52" s="111"/>
      <c r="O52" s="103"/>
      <c r="P52" s="103"/>
      <c r="Q52" s="103"/>
      <c r="R52" s="103"/>
      <c r="S52" s="103"/>
      <c r="T52" s="103"/>
      <c r="U52" s="181"/>
      <c r="V52" s="138"/>
      <c r="AH52" s="275">
        <f aca="true" t="shared" si="19" ref="AH52:AN52">IF(SUMPRODUCT(($U$13:$U$22)*(N$13:N$22))+SUMPRODUCT(($U$27:$U$43)*(N$27:N$43))&gt;0,1,0)</f>
        <v>0</v>
      </c>
      <c r="AI52" s="275">
        <f t="shared" si="19"/>
        <v>0</v>
      </c>
      <c r="AJ52" s="275">
        <f t="shared" si="19"/>
        <v>0</v>
      </c>
      <c r="AK52" s="275">
        <f t="shared" si="19"/>
        <v>0</v>
      </c>
      <c r="AL52" s="275">
        <f t="shared" si="19"/>
        <v>0</v>
      </c>
      <c r="AM52" s="275">
        <f t="shared" si="19"/>
        <v>0</v>
      </c>
      <c r="AN52" s="275">
        <f t="shared" si="19"/>
        <v>0</v>
      </c>
    </row>
    <row r="53" spans="1:22" ht="12.75">
      <c r="A53" s="110"/>
      <c r="B53" s="182"/>
      <c r="C53" s="111"/>
      <c r="D53" s="111"/>
      <c r="E53" s="111"/>
      <c r="F53" s="111"/>
      <c r="G53" s="111"/>
      <c r="H53" s="111"/>
      <c r="I53" s="111"/>
      <c r="J53" s="111"/>
      <c r="K53" s="111"/>
      <c r="L53" s="111"/>
      <c r="M53" s="111"/>
      <c r="N53" s="111"/>
      <c r="O53" s="103"/>
      <c r="P53" s="103"/>
      <c r="Q53" s="103"/>
      <c r="R53" s="103"/>
      <c r="S53" s="103"/>
      <c r="T53" s="103"/>
      <c r="U53" s="181"/>
      <c r="V53" s="138"/>
    </row>
    <row r="54" spans="1:41" ht="12.75">
      <c r="A54" s="110"/>
      <c r="B54" s="182"/>
      <c r="C54" s="111"/>
      <c r="D54" s="111"/>
      <c r="E54" s="111"/>
      <c r="F54" s="111"/>
      <c r="G54" s="111"/>
      <c r="H54" s="111"/>
      <c r="I54" s="111"/>
      <c r="J54" s="111"/>
      <c r="K54" s="111"/>
      <c r="L54" s="111"/>
      <c r="M54" s="111"/>
      <c r="N54" s="111"/>
      <c r="O54" s="103"/>
      <c r="P54" s="103"/>
      <c r="Q54" s="103"/>
      <c r="R54" s="103"/>
      <c r="S54" s="103"/>
      <c r="T54" s="103"/>
      <c r="U54" s="181"/>
      <c r="V54" s="138"/>
      <c r="AH54" s="276">
        <f aca="true" ca="1" t="shared" si="20" ref="AH54:AO54">IF(AH45&gt;0,AND(INDIRECT(ADDRESS(ROW($D$26)+IF(AH45&gt;0,MATCH(MIN(N$27:N$43),N$27:N$43,0),1),COLUMN($D$26)))=INDIRECT(ADDRESS(ROW($D$26)+IF(AH45&gt;0,MATCH(MIN($N$27:$N$43),$N$27:$N$43,0),0),COLUMN($D$26))),INDIRECT(ADDRESS(ROW($D$26)+IF(AH45&gt;0,MATCH(MAX(N$27:N$43),N$27:N$43,0),1),COLUMN($D$26)))=INDIRECT(ADDRESS(ROW($D$26)+IF(AH45&gt;0,MATCH(MAX($N$27:$N$43),$N$27:$N$43,0),0),COLUMN($D$26))))+AND(INDIRECT(ADDRESS(ROW($D$26)+IF(AH45&gt;0,MATCH(MIN(N$27:N$43),N$27:N$43,0),1),COLUMN($D$26)))=INDIRECT(ADDRESS(ROW($D$26)+IF(AH45&gt;0,MATCH(MAX($N$27:$N$43),$N$27:$N$43,0),0),COLUMN($D$26))),INDIRECT(ADDRESS(ROW($D$26)+IF(AH45&gt;0,MATCH(MAX(N$27:N$43),N$27:N$43,0),1),COLUMN($D$26)))=INDIRECT(ADDRESS(ROW($D$26)+IF(AH45&gt;0,MATCH(MIN($N$27:$N$43),$N$27:$N$43,0),0),COLUMN($D$26)))),1)</f>
        <v>1</v>
      </c>
      <c r="AI54" s="276">
        <f ca="1" t="shared" si="20"/>
        <v>1</v>
      </c>
      <c r="AJ54" s="276">
        <f ca="1" t="shared" si="20"/>
        <v>1</v>
      </c>
      <c r="AK54" s="276">
        <f ca="1" t="shared" si="20"/>
        <v>1</v>
      </c>
      <c r="AL54" s="276">
        <f ca="1" t="shared" si="20"/>
        <v>1</v>
      </c>
      <c r="AM54" s="276">
        <f ca="1" t="shared" si="20"/>
        <v>1</v>
      </c>
      <c r="AN54" s="276">
        <f ca="1" t="shared" si="20"/>
        <v>1</v>
      </c>
      <c r="AO54" s="276">
        <f ca="1" t="shared" si="20"/>
        <v>1</v>
      </c>
    </row>
    <row r="55" spans="1:41" ht="12.75">
      <c r="A55" s="110"/>
      <c r="B55" s="182"/>
      <c r="C55" s="111"/>
      <c r="D55" s="111"/>
      <c r="E55" s="111"/>
      <c r="F55" s="111"/>
      <c r="G55" s="111"/>
      <c r="H55" s="111"/>
      <c r="I55" s="111"/>
      <c r="J55" s="111"/>
      <c r="K55" s="111"/>
      <c r="L55" s="111"/>
      <c r="M55" s="111"/>
      <c r="N55" s="111"/>
      <c r="O55" s="103"/>
      <c r="P55" s="103"/>
      <c r="Q55" s="103"/>
      <c r="R55" s="103"/>
      <c r="S55" s="103"/>
      <c r="T55" s="103"/>
      <c r="U55" s="181"/>
      <c r="V55" s="138"/>
      <c r="AH55" s="276">
        <f aca="true" ca="1" t="shared" si="21" ref="AH55:AO55">IF(AH46&gt;0,AND(INDIRECT(ADDRESS(ROW($D$26)+IF(AH46&gt;0,MATCH(MIN(N$27:N$43),N$27:N$43,0),1),COLUMN($D$26)))=INDIRECT(ADDRESS(ROW($D$26)+IF(AH46&gt;0,MATCH(MIN($O$27:$O$43),$O$27:$O$43,0),0),COLUMN($D$26))),INDIRECT(ADDRESS(ROW($D$26)+IF(AH46&gt;0,MATCH(MAX(N$27:N$43),N$27:N$43,0),1),COLUMN($D$26)))=INDIRECT(ADDRESS(ROW($D$26)+IF(AH46&gt;0,MATCH(MAX($O$27:$O$43),$O$27:$O$43,0),0),COLUMN($D$26))))+AND(INDIRECT(ADDRESS(ROW($D$26)+IF(AH46&gt;0,MATCH(MIN(N$27:N$43),N$27:N$43,0),1),COLUMN($D$26)))=INDIRECT(ADDRESS(ROW($D$26)+IF(AH46&gt;0,MATCH(MAX($O$27:$O$43),$O$27:$O$43,0),0),COLUMN($D$26))),INDIRECT(ADDRESS(ROW($D$26)+IF(AH46&gt;0,MATCH(MAX(N$27:N$43),N$27:N$43,0),1),COLUMN($D$26)))=INDIRECT(ADDRESS(ROW($D$26)+IF(AH46&gt;0,MATCH(MIN($O$27:$O$43),$O$27:$O$43,0),0),COLUMN($D$26)))),1)</f>
        <v>1</v>
      </c>
      <c r="AI55" s="276">
        <f ca="1" t="shared" si="21"/>
        <v>1</v>
      </c>
      <c r="AJ55" s="276">
        <f ca="1" t="shared" si="21"/>
        <v>1</v>
      </c>
      <c r="AK55" s="276">
        <f ca="1" t="shared" si="21"/>
        <v>1</v>
      </c>
      <c r="AL55" s="276">
        <f ca="1" t="shared" si="21"/>
        <v>1</v>
      </c>
      <c r="AM55" s="276">
        <f ca="1" t="shared" si="21"/>
        <v>1</v>
      </c>
      <c r="AN55" s="276">
        <f ca="1" t="shared" si="21"/>
        <v>1</v>
      </c>
      <c r="AO55" s="276">
        <f ca="1" t="shared" si="21"/>
        <v>1</v>
      </c>
    </row>
    <row r="56" spans="1:41" ht="12.75">
      <c r="A56" s="110"/>
      <c r="B56" s="182"/>
      <c r="C56" s="111"/>
      <c r="D56" s="111"/>
      <c r="E56" s="111"/>
      <c r="F56" s="111"/>
      <c r="G56" s="111"/>
      <c r="H56" s="111"/>
      <c r="I56" s="111"/>
      <c r="J56" s="111"/>
      <c r="K56" s="111"/>
      <c r="L56" s="111"/>
      <c r="M56" s="111"/>
      <c r="N56" s="111"/>
      <c r="O56" s="111"/>
      <c r="P56" s="103"/>
      <c r="Q56" s="111"/>
      <c r="R56" s="111"/>
      <c r="S56" s="111"/>
      <c r="T56" s="111"/>
      <c r="U56" s="183"/>
      <c r="V56" s="138"/>
      <c r="AH56" s="276">
        <f aca="true" ca="1" t="shared" si="22" ref="AH56:AO56">IF(AH47&gt;0,AND(INDIRECT(ADDRESS(ROW($D$26)+IF(AH47&gt;0,MATCH(MIN(N$27:N$43),N$27:N$43,0),1),COLUMN($D$26)))=INDIRECT(ADDRESS(ROW($D$26)+IF(AH47&gt;0,MATCH(MIN($P$27:$P$43),$P$27:$P$43,0),0),COLUMN($D$26))),INDIRECT(ADDRESS(ROW($D$26)+IF(AH47&gt;0,MATCH(MAX(N$27:N$43),N$27:N$43,0),1),COLUMN($D$26)))=INDIRECT(ADDRESS(ROW($D$26)+IF(AH47&gt;0,MATCH(MAX($P$27:$P$43),$P$27:$P$43,0),0),COLUMN($D$26))))+AND(INDIRECT(ADDRESS(ROW($D$26)+IF(AH47&gt;0,MATCH(MIN(N$27:N$43),N$27:N$43,0),1),COLUMN($D$26)))=INDIRECT(ADDRESS(ROW($D$26)+IF(AH47&gt;0,MATCH(MAX($P$27:$P$43),$P$27:$P$43,0),0),COLUMN($D$26))),INDIRECT(ADDRESS(ROW($D$26)+IF(AH47&gt;0,MATCH(MAX(N$27:N$43),N$27:N$43,0),1),COLUMN($D$26)))=INDIRECT(ADDRESS(ROW($D$26)+IF(AH47&gt;0,MATCH(MIN($P$27:$P$43),$P$27:$P$43,0),0),COLUMN($D$26)))),1)</f>
        <v>1</v>
      </c>
      <c r="AI56" s="276">
        <f ca="1" t="shared" si="22"/>
        <v>1</v>
      </c>
      <c r="AJ56" s="276">
        <f ca="1" t="shared" si="22"/>
        <v>1</v>
      </c>
      <c r="AK56" s="276">
        <f ca="1" t="shared" si="22"/>
        <v>1</v>
      </c>
      <c r="AL56" s="276">
        <f ca="1" t="shared" si="22"/>
        <v>1</v>
      </c>
      <c r="AM56" s="276">
        <f ca="1" t="shared" si="22"/>
        <v>1</v>
      </c>
      <c r="AN56" s="276">
        <f ca="1" t="shared" si="22"/>
        <v>1</v>
      </c>
      <c r="AO56" s="276">
        <f ca="1" t="shared" si="22"/>
        <v>1</v>
      </c>
    </row>
    <row r="57" spans="1:41" ht="65.25" customHeight="1">
      <c r="A57" s="110"/>
      <c r="B57" s="182"/>
      <c r="C57" s="111"/>
      <c r="D57" s="111"/>
      <c r="E57" s="111"/>
      <c r="F57" s="111"/>
      <c r="G57" s="111"/>
      <c r="H57" s="111"/>
      <c r="I57" s="111"/>
      <c r="J57" s="111"/>
      <c r="K57" s="111"/>
      <c r="L57" s="111"/>
      <c r="M57" s="111"/>
      <c r="N57" s="111"/>
      <c r="O57" s="111"/>
      <c r="P57" s="103"/>
      <c r="Q57" s="111"/>
      <c r="R57" s="111"/>
      <c r="S57" s="111"/>
      <c r="T57" s="111"/>
      <c r="U57" s="183"/>
      <c r="V57" s="138"/>
      <c r="AH57" s="276">
        <f aca="true" ca="1" t="shared" si="23" ref="AH57:AO57">IF(AH48&gt;0,AND(INDIRECT(ADDRESS(ROW($D$26)+IF(AH48&gt;0,MATCH(MIN(N$27:N$43),N$27:N$43,0),1),COLUMN($D$26)))=INDIRECT(ADDRESS(ROW($D$26)+IF(AH48&gt;0,MATCH(MIN($Q$27:$Q$43),$Q$27:$Q$43,0),0),COLUMN($D$26))),INDIRECT(ADDRESS(ROW($D$26)+IF(AH48&gt;0,MATCH(MAX(N$27:N$43),N$27:N$43,0),1),COLUMN($D$26)))=INDIRECT(ADDRESS(ROW($D$26)+IF(AH48&gt;0,MATCH(MAX($Q$27:$Q$43),$Q$27:$Q$43,0),0),COLUMN($D$26))))+AND(INDIRECT(ADDRESS(ROW($D$26)+IF(AH48&gt;0,MATCH(MIN(N$27:N$43),N$27:N$43,0),1),COLUMN($D$26)))=INDIRECT(ADDRESS(ROW($D$26)+IF(AH48&gt;0,MATCH(MAX($Q$27:$Q$43),$Q$27:$Q$43,0),0),COLUMN($D$26))),INDIRECT(ADDRESS(ROW($D$26)+IF(AH48&gt;0,MATCH(MAX(N$27:N$43),N$27:N$43,0),1),COLUMN($D$26)))=INDIRECT(ADDRESS(ROW($D$26)+IF(AH48&gt;0,MATCH(MIN($Q$27:$Q$43),$Q$27:$Q$43,0),0),COLUMN($D$26)))),1)</f>
        <v>1</v>
      </c>
      <c r="AI57" s="276">
        <f ca="1" t="shared" si="23"/>
        <v>1</v>
      </c>
      <c r="AJ57" s="276">
        <f ca="1" t="shared" si="23"/>
        <v>1</v>
      </c>
      <c r="AK57" s="276">
        <f ca="1" t="shared" si="23"/>
        <v>1</v>
      </c>
      <c r="AL57" s="276">
        <f ca="1" t="shared" si="23"/>
        <v>1</v>
      </c>
      <c r="AM57" s="276">
        <f ca="1" t="shared" si="23"/>
        <v>1</v>
      </c>
      <c r="AN57" s="276">
        <f ca="1" t="shared" si="23"/>
        <v>1</v>
      </c>
      <c r="AO57" s="276">
        <f ca="1" t="shared" si="23"/>
        <v>1</v>
      </c>
    </row>
    <row r="58" spans="1:41" ht="12.75">
      <c r="A58" s="110"/>
      <c r="B58" s="182"/>
      <c r="C58" s="111"/>
      <c r="D58" s="111"/>
      <c r="E58" s="111"/>
      <c r="F58" s="111"/>
      <c r="G58" s="111"/>
      <c r="H58" s="111"/>
      <c r="I58" s="111"/>
      <c r="J58" s="111"/>
      <c r="K58" s="111"/>
      <c r="L58" s="111"/>
      <c r="M58" s="111"/>
      <c r="N58" s="111"/>
      <c r="O58" s="111"/>
      <c r="P58" s="103"/>
      <c r="Q58" s="111"/>
      <c r="R58" s="111"/>
      <c r="S58" s="111"/>
      <c r="T58" s="111"/>
      <c r="U58" s="183"/>
      <c r="V58" s="138"/>
      <c r="AH58" s="276">
        <f aca="true" ca="1" t="shared" si="24" ref="AH58:AO58">IF(AH49&gt;0,AND(INDIRECT(ADDRESS(ROW($D$26)+IF(AH49&gt;0,MATCH(MIN(N$27:N$43),N$27:N$43,0),1),COLUMN($D$26)))=INDIRECT(ADDRESS(ROW($D$26)+IF(AH49&gt;0,MATCH(MIN($R$27:$R$43),$R$27:$R$43,0),0),COLUMN($D$26))),INDIRECT(ADDRESS(ROW($D$26)+IF(AH49&gt;0,MATCH(MAX(N$27:N$43),N$27:N$43,0),1),COLUMN($D$26)))=INDIRECT(ADDRESS(ROW($D$26)+IF(AH49&gt;0,MATCH(MAX($R$27:$R$43),$R$27:$R$43,0),0),COLUMN($D$26))))+AND(INDIRECT(ADDRESS(ROW($D$26)+IF(AH49&gt;0,MATCH(MIN(N$27:N$43),N$27:N$43,0),1),COLUMN($D$26)))=INDIRECT(ADDRESS(ROW($D$26)+IF(AH49&gt;0,MATCH(MAX($R$27:$R$43),$R$27:$R$43,0),0),COLUMN($D$26))),INDIRECT(ADDRESS(ROW($D$26)+IF(AH49&gt;0,MATCH(MAX(N$27:N$43),N$27:N$43,0),1),COLUMN($D$26)))=INDIRECT(ADDRESS(ROW($D$26)+IF(AH49&gt;0,MATCH(MIN($R$27:$R$43),$R$27:$R$43,0),0),COLUMN($D$26)))),1)</f>
        <v>1</v>
      </c>
      <c r="AI58" s="276">
        <f ca="1" t="shared" si="24"/>
        <v>1</v>
      </c>
      <c r="AJ58" s="276">
        <f ca="1" t="shared" si="24"/>
        <v>1</v>
      </c>
      <c r="AK58" s="276">
        <f ca="1" t="shared" si="24"/>
        <v>1</v>
      </c>
      <c r="AL58" s="276">
        <f ca="1" t="shared" si="24"/>
        <v>1</v>
      </c>
      <c r="AM58" s="276">
        <f ca="1" t="shared" si="24"/>
        <v>1</v>
      </c>
      <c r="AN58" s="276">
        <f ca="1" t="shared" si="24"/>
        <v>1</v>
      </c>
      <c r="AO58" s="276">
        <f ca="1" t="shared" si="24"/>
        <v>1</v>
      </c>
    </row>
    <row r="59" spans="1:41" ht="12.75">
      <c r="A59" s="110"/>
      <c r="B59" s="182"/>
      <c r="C59" s="111"/>
      <c r="D59" s="111"/>
      <c r="E59" s="111"/>
      <c r="F59" s="111"/>
      <c r="G59" s="111"/>
      <c r="H59" s="111"/>
      <c r="I59" s="111"/>
      <c r="J59" s="111"/>
      <c r="K59" s="111"/>
      <c r="L59" s="111"/>
      <c r="M59" s="111"/>
      <c r="N59" s="111"/>
      <c r="O59" s="111"/>
      <c r="P59" s="103"/>
      <c r="Q59" s="111"/>
      <c r="R59" s="111"/>
      <c r="S59" s="111"/>
      <c r="T59" s="111"/>
      <c r="U59" s="183"/>
      <c r="V59" s="138"/>
      <c r="AH59" s="276">
        <f aca="true" ca="1" t="shared" si="25" ref="AH59:AO59">IF(AH50&gt;0,AND(INDIRECT(ADDRESS(ROW($D$26)+IF(AH50&gt;0,MATCH(MIN(N$27:N$43),N$27:N$43,0),1),COLUMN($D$26)))=INDIRECT(ADDRESS(ROW($D$26)+IF(AH50&gt;0,MATCH(MIN($S$27:$S$43),$S$27:$S$43,0),0),COLUMN($D$26))),INDIRECT(ADDRESS(ROW($D$26)+IF(AH50&gt;0,MATCH(MAX(N$27:N$43),N$27:N$43,0),1),COLUMN($D$26)))=INDIRECT(ADDRESS(ROW($D$26)+IF(AH50&gt;0,MATCH(MAX($S$27:$S$43),$S$27:$S$43,0),0),COLUMN($D$26))))+AND(INDIRECT(ADDRESS(ROW($D$26)+IF(AH50&gt;0,MATCH(MIN(N$27:N$43),N$27:N$43,0),1),COLUMN($D$26)))=INDIRECT(ADDRESS(ROW($D$26)+IF(AH50&gt;0,MATCH(MAX($S$27:$S$43),$S$27:$S$43,0),0),COLUMN($D$26))),INDIRECT(ADDRESS(ROW($D$26)+IF(AH50&gt;0,MATCH(MAX(N$27:N$43),N$27:N$43,0),1),COLUMN($D$26)))=INDIRECT(ADDRESS(ROW($D$26)+IF(AH50&gt;0,MATCH(MIN($S$27:$S$43),$S$27:$S$43,0),0),COLUMN($D$26)))),1)</f>
        <v>1</v>
      </c>
      <c r="AI59" s="276">
        <f ca="1" t="shared" si="25"/>
        <v>1</v>
      </c>
      <c r="AJ59" s="276">
        <f ca="1" t="shared" si="25"/>
        <v>1</v>
      </c>
      <c r="AK59" s="276">
        <f ca="1" t="shared" si="25"/>
        <v>1</v>
      </c>
      <c r="AL59" s="276">
        <f ca="1" t="shared" si="25"/>
        <v>1</v>
      </c>
      <c r="AM59" s="276">
        <f ca="1" t="shared" si="25"/>
        <v>1</v>
      </c>
      <c r="AN59" s="276">
        <f ca="1" t="shared" si="25"/>
        <v>1</v>
      </c>
      <c r="AO59" s="276">
        <f ca="1" t="shared" si="25"/>
        <v>1</v>
      </c>
    </row>
    <row r="60" spans="1:41" ht="12.75">
      <c r="A60" s="110"/>
      <c r="B60" s="182"/>
      <c r="C60" s="111"/>
      <c r="D60" s="111"/>
      <c r="E60" s="111"/>
      <c r="F60" s="111"/>
      <c r="G60" s="111"/>
      <c r="H60" s="111"/>
      <c r="I60" s="111"/>
      <c r="J60" s="111"/>
      <c r="K60" s="111"/>
      <c r="L60" s="111"/>
      <c r="M60" s="111"/>
      <c r="N60" s="111"/>
      <c r="O60" s="111"/>
      <c r="P60" s="103"/>
      <c r="Q60" s="111"/>
      <c r="R60" s="111"/>
      <c r="S60" s="111"/>
      <c r="T60" s="111"/>
      <c r="U60" s="183"/>
      <c r="V60" s="138"/>
      <c r="AH60" s="276">
        <f aca="true" ca="1" t="shared" si="26" ref="AH60:AO60">IF(AH51&gt;0,AND(INDIRECT(ADDRESS(ROW($D$26)+IF(AH51&gt;0,MATCH(MIN(N$27:N$43),N$27:N$43,0),1),COLUMN($D$26)))=INDIRECT(ADDRESS(ROW($D$26)+IF(AH51&gt;0,MATCH(MIN($T$27:$T$43),$T$27:$T$43,0),0),COLUMN($D$26))),INDIRECT(ADDRESS(ROW($D$26)+IF(AH51&gt;0,MATCH(MAX(N$27:N$43),N$27:N$43,0),1),COLUMN($D$26)))=INDIRECT(ADDRESS(ROW($D$26)+IF(AH51&gt;0,MATCH(MAX($T$27:$T$43),$T$27:$T$43,0),0),COLUMN($D$26))))+AND(INDIRECT(ADDRESS(ROW($D$26)+IF(AH51&gt;0,MATCH(MIN(N$27:N$43),N$27:N$43,0),1),COLUMN($D$26)))=INDIRECT(ADDRESS(ROW($D$26)+IF(AH51&gt;0,MATCH(MAX($T$27:$T$43),$T$27:$T$43,0),0),COLUMN($D$26))),INDIRECT(ADDRESS(ROW($D$26)+IF(AH51&gt;0,MATCH(MAX(N$27:N$43),N$27:N$43,0),1),COLUMN($D$26)))=INDIRECT(ADDRESS(ROW($D$26)+IF(AH51&gt;0,MATCH(MIN($T$27:$T$43),$T$27:$T$43,0),0),COLUMN($D$26)))),1)</f>
        <v>1</v>
      </c>
      <c r="AI60" s="276">
        <f ca="1" t="shared" si="26"/>
        <v>1</v>
      </c>
      <c r="AJ60" s="276">
        <f ca="1" t="shared" si="26"/>
        <v>1</v>
      </c>
      <c r="AK60" s="276">
        <f ca="1" t="shared" si="26"/>
        <v>1</v>
      </c>
      <c r="AL60" s="276">
        <f ca="1" t="shared" si="26"/>
        <v>1</v>
      </c>
      <c r="AM60" s="276">
        <f ca="1" t="shared" si="26"/>
        <v>1</v>
      </c>
      <c r="AN60" s="276">
        <f ca="1" t="shared" si="26"/>
        <v>1</v>
      </c>
      <c r="AO60" s="276">
        <f ca="1" t="shared" si="26"/>
        <v>1</v>
      </c>
    </row>
    <row r="61" spans="1:41" ht="12.75">
      <c r="A61" s="110"/>
      <c r="B61" s="182"/>
      <c r="C61" s="111"/>
      <c r="D61" s="111"/>
      <c r="E61" s="111"/>
      <c r="F61" s="111"/>
      <c r="G61" s="111"/>
      <c r="H61" s="111"/>
      <c r="I61" s="111"/>
      <c r="J61" s="111"/>
      <c r="K61" s="111"/>
      <c r="L61" s="111"/>
      <c r="M61" s="111"/>
      <c r="N61" s="111"/>
      <c r="O61" s="111"/>
      <c r="P61" s="103"/>
      <c r="Q61" s="111"/>
      <c r="R61" s="111"/>
      <c r="S61" s="111"/>
      <c r="T61" s="111"/>
      <c r="U61" s="183"/>
      <c r="V61" s="138"/>
      <c r="AH61" s="276">
        <f aca="true" ca="1" t="shared" si="27" ref="AH61:AO61">IF(AH52&gt;0,AND(INDIRECT(ADDRESS(ROW($D$26)+IF(AH52&gt;0,MATCH(MIN(N$27:N$43),N$27:N$43,0),1),COLUMN($D$26)))=INDIRECT(ADDRESS(ROW($D$26)+IF(AH52&gt;0,MATCH(MIN($U$27:$U$43),$U$27:$U$43,0),0),COLUMN($D$26))),INDIRECT(ADDRESS(ROW($D$26)+IF(AH52&gt;0,MATCH(MAX(N$27:N$43),N$27:N$43,0),1),COLUMN($D$26)))=INDIRECT(ADDRESS(ROW($D$26)+IF(AH52&gt;0,MATCH(MAX($U$27:$U$43),$U$27:$U$43,0),0),COLUMN($D$26))))+AND(INDIRECT(ADDRESS(ROW($D$26)+IF(AH52&gt;0,MATCH(MIN(N$27:N$43),N$27:N$43,0),1),COLUMN($D$26)))=INDIRECT(ADDRESS(ROW($D$26)+IF(AH52&gt;0,MATCH(MAX($U$27:$U$43),$U$27:$U$43,0),0),COLUMN($D$26))),INDIRECT(ADDRESS(ROW($D$26)+IF(AH52&gt;0,MATCH(MAX(N$27:N$43),N$27:N$43,0),1),COLUMN($D$26)))=INDIRECT(ADDRESS(ROW($D$26)+IF(AH52&gt;0,MATCH(MIN($U$27:$U$43),$U$27:$U$43,0),0),COLUMN($D$26)))),1)</f>
        <v>1</v>
      </c>
      <c r="AI61" s="276">
        <f ca="1" t="shared" si="27"/>
        <v>1</v>
      </c>
      <c r="AJ61" s="276">
        <f ca="1" t="shared" si="27"/>
        <v>1</v>
      </c>
      <c r="AK61" s="276">
        <f ca="1" t="shared" si="27"/>
        <v>1</v>
      </c>
      <c r="AL61" s="276">
        <f ca="1" t="shared" si="27"/>
        <v>1</v>
      </c>
      <c r="AM61" s="276">
        <f ca="1" t="shared" si="27"/>
        <v>1</v>
      </c>
      <c r="AN61" s="276">
        <f ca="1" t="shared" si="27"/>
        <v>1</v>
      </c>
      <c r="AO61" s="276">
        <f ca="1" t="shared" si="27"/>
        <v>1</v>
      </c>
    </row>
    <row r="62" spans="1:22" ht="99" customHeight="1">
      <c r="A62" s="110"/>
      <c r="B62" s="182"/>
      <c r="C62" s="111"/>
      <c r="D62" s="111"/>
      <c r="E62" s="111"/>
      <c r="F62" s="111"/>
      <c r="G62" s="111"/>
      <c r="H62" s="111"/>
      <c r="I62" s="111"/>
      <c r="J62" s="111"/>
      <c r="K62" s="111"/>
      <c r="L62" s="111"/>
      <c r="M62" s="111"/>
      <c r="N62" s="111"/>
      <c r="O62" s="111"/>
      <c r="P62" s="111"/>
      <c r="Q62" s="111"/>
      <c r="R62" s="111"/>
      <c r="S62" s="111"/>
      <c r="T62" s="111"/>
      <c r="U62" s="183"/>
      <c r="V62" s="138"/>
    </row>
    <row r="63" spans="1:22" ht="12.75">
      <c r="A63" s="110"/>
      <c r="B63" s="182"/>
      <c r="C63" s="111"/>
      <c r="D63" s="111"/>
      <c r="E63" s="111"/>
      <c r="F63" s="111"/>
      <c r="G63" s="111"/>
      <c r="H63" s="111"/>
      <c r="I63" s="111"/>
      <c r="J63" s="111"/>
      <c r="K63" s="111"/>
      <c r="L63" s="111"/>
      <c r="M63" s="111"/>
      <c r="N63" s="111"/>
      <c r="O63" s="111"/>
      <c r="P63" s="111"/>
      <c r="Q63" s="111"/>
      <c r="R63" s="111"/>
      <c r="S63" s="111"/>
      <c r="T63" s="111"/>
      <c r="U63" s="183"/>
      <c r="V63" s="138"/>
    </row>
    <row r="64" spans="1:22" ht="12.75">
      <c r="A64" s="110"/>
      <c r="B64" s="182"/>
      <c r="C64" s="111"/>
      <c r="D64" s="111"/>
      <c r="E64" s="111"/>
      <c r="F64" s="111"/>
      <c r="G64" s="111"/>
      <c r="H64" s="111"/>
      <c r="I64" s="111"/>
      <c r="J64" s="111"/>
      <c r="K64" s="111"/>
      <c r="L64" s="111"/>
      <c r="M64" s="111"/>
      <c r="N64" s="111"/>
      <c r="O64" s="111"/>
      <c r="P64" s="111"/>
      <c r="Q64" s="111"/>
      <c r="R64" s="111"/>
      <c r="S64" s="111"/>
      <c r="T64" s="111"/>
      <c r="U64" s="183"/>
      <c r="V64" s="138"/>
    </row>
    <row r="65" spans="1:22" ht="12.75">
      <c r="A65" s="110"/>
      <c r="B65" s="182"/>
      <c r="C65" s="111"/>
      <c r="D65" s="111"/>
      <c r="E65" s="111"/>
      <c r="F65" s="111"/>
      <c r="G65" s="111"/>
      <c r="H65" s="111"/>
      <c r="I65" s="111"/>
      <c r="J65" s="111"/>
      <c r="K65" s="111"/>
      <c r="L65" s="111"/>
      <c r="M65" s="111"/>
      <c r="N65" s="111"/>
      <c r="O65" s="111"/>
      <c r="P65" s="111"/>
      <c r="Q65" s="111"/>
      <c r="R65" s="111"/>
      <c r="S65" s="111"/>
      <c r="T65" s="111"/>
      <c r="U65" s="183"/>
      <c r="V65" s="138"/>
    </row>
    <row r="66" spans="1:22" ht="12.75">
      <c r="A66" s="110"/>
      <c r="B66" s="184"/>
      <c r="C66" s="185"/>
      <c r="D66" s="185"/>
      <c r="E66" s="185"/>
      <c r="F66" s="185"/>
      <c r="G66" s="185"/>
      <c r="H66" s="185"/>
      <c r="I66" s="185"/>
      <c r="J66" s="185"/>
      <c r="K66" s="185"/>
      <c r="L66" s="185"/>
      <c r="M66" s="185"/>
      <c r="N66" s="185"/>
      <c r="O66" s="185"/>
      <c r="P66" s="185"/>
      <c r="Q66" s="185"/>
      <c r="R66" s="185"/>
      <c r="S66" s="185"/>
      <c r="T66" s="185"/>
      <c r="U66" s="186"/>
      <c r="V66" s="138"/>
    </row>
    <row r="67" spans="1:22" ht="30" customHeight="1">
      <c r="A67" s="110"/>
      <c r="B67" s="368" t="s">
        <v>9</v>
      </c>
      <c r="C67" s="368"/>
      <c r="D67" s="368"/>
      <c r="E67" s="368"/>
      <c r="F67" s="368"/>
      <c r="G67" s="368"/>
      <c r="H67" s="368"/>
      <c r="I67" s="368"/>
      <c r="J67" s="368"/>
      <c r="K67" s="368"/>
      <c r="L67" s="368"/>
      <c r="M67" s="368"/>
      <c r="N67" s="368"/>
      <c r="O67" s="368"/>
      <c r="P67" s="368"/>
      <c r="Q67" s="368"/>
      <c r="R67" s="368"/>
      <c r="S67" s="368"/>
      <c r="T67" s="368"/>
      <c r="U67" s="368"/>
      <c r="V67" s="138"/>
    </row>
    <row r="68" spans="1:22" ht="12.75">
      <c r="A68" s="110"/>
      <c r="B68" s="121"/>
      <c r="C68" s="121"/>
      <c r="D68" s="121"/>
      <c r="E68" s="121"/>
      <c r="F68" s="121"/>
      <c r="G68" s="121"/>
      <c r="H68" s="121"/>
      <c r="I68" s="121"/>
      <c r="J68" s="121"/>
      <c r="K68" s="121"/>
      <c r="L68" s="121"/>
      <c r="M68" s="121"/>
      <c r="N68" s="121"/>
      <c r="O68" s="121"/>
      <c r="P68" s="121"/>
      <c r="Q68" s="121"/>
      <c r="R68" s="121"/>
      <c r="S68" s="121"/>
      <c r="T68" s="121"/>
      <c r="U68" s="121"/>
      <c r="V68" s="111"/>
    </row>
    <row r="69" spans="1:22" ht="12.75">
      <c r="A69" s="110"/>
      <c r="B69" s="111"/>
      <c r="C69" s="111"/>
      <c r="D69" s="111"/>
      <c r="E69" s="111"/>
      <c r="F69" s="111"/>
      <c r="G69" s="111"/>
      <c r="H69" s="111"/>
      <c r="I69" s="111"/>
      <c r="J69" s="111"/>
      <c r="K69" s="111"/>
      <c r="L69" s="111"/>
      <c r="M69" s="111"/>
      <c r="N69" s="111"/>
      <c r="O69" s="111"/>
      <c r="P69" s="111"/>
      <c r="Q69" s="111"/>
      <c r="R69" s="111"/>
      <c r="S69" s="111"/>
      <c r="T69" s="111"/>
      <c r="U69" s="111"/>
      <c r="V69" s="111"/>
    </row>
    <row r="70" spans="1:22" ht="12.75">
      <c r="A70" s="110"/>
      <c r="B70" s="111"/>
      <c r="C70" s="111"/>
      <c r="D70" s="111"/>
      <c r="E70" s="111"/>
      <c r="F70" s="111"/>
      <c r="G70" s="111"/>
      <c r="H70" s="111"/>
      <c r="I70" s="111"/>
      <c r="J70" s="111"/>
      <c r="K70" s="111"/>
      <c r="L70" s="111"/>
      <c r="M70" s="111"/>
      <c r="N70" s="111"/>
      <c r="O70" s="111"/>
      <c r="P70" s="111"/>
      <c r="Q70" s="111"/>
      <c r="R70" s="111"/>
      <c r="S70" s="111"/>
      <c r="T70" s="111"/>
      <c r="U70" s="111"/>
      <c r="V70" s="111"/>
    </row>
    <row r="71" spans="1:22" ht="12.75">
      <c r="A71" s="110"/>
      <c r="B71" s="111"/>
      <c r="C71" s="111"/>
      <c r="D71" s="111"/>
      <c r="E71" s="111"/>
      <c r="F71" s="111"/>
      <c r="G71" s="111"/>
      <c r="H71" s="111"/>
      <c r="I71" s="111"/>
      <c r="J71" s="111"/>
      <c r="K71" s="111"/>
      <c r="L71" s="111"/>
      <c r="M71" s="111"/>
      <c r="N71" s="111"/>
      <c r="O71" s="111"/>
      <c r="P71" s="111"/>
      <c r="Q71" s="111"/>
      <c r="R71" s="111"/>
      <c r="S71" s="111"/>
      <c r="T71" s="111"/>
      <c r="U71" s="111"/>
      <c r="V71" s="111"/>
    </row>
    <row r="72" spans="1:22" ht="12.75">
      <c r="A72" s="110"/>
      <c r="B72" s="111"/>
      <c r="C72" s="111"/>
      <c r="D72" s="111"/>
      <c r="E72" s="111"/>
      <c r="F72" s="111"/>
      <c r="G72" s="111"/>
      <c r="H72" s="111"/>
      <c r="I72" s="111"/>
      <c r="J72" s="111"/>
      <c r="K72" s="111"/>
      <c r="L72" s="111"/>
      <c r="M72" s="111"/>
      <c r="N72" s="111"/>
      <c r="O72" s="111"/>
      <c r="P72" s="111"/>
      <c r="Q72" s="111"/>
      <c r="R72" s="111"/>
      <c r="S72" s="111"/>
      <c r="T72" s="111"/>
      <c r="U72" s="111"/>
      <c r="V72" s="111"/>
    </row>
    <row r="73" spans="2:22" ht="12.75">
      <c r="B73" s="111"/>
      <c r="C73" s="111"/>
      <c r="D73" s="111"/>
      <c r="E73" s="111"/>
      <c r="F73" s="111"/>
      <c r="G73" s="111"/>
      <c r="H73" s="111"/>
      <c r="I73" s="111"/>
      <c r="J73" s="111"/>
      <c r="K73" s="111"/>
      <c r="L73" s="111"/>
      <c r="M73" s="111"/>
      <c r="N73" s="111"/>
      <c r="O73" s="111"/>
      <c r="P73" s="111"/>
      <c r="Q73" s="111"/>
      <c r="R73" s="111"/>
      <c r="S73" s="111"/>
      <c r="T73" s="111"/>
      <c r="U73" s="111"/>
      <c r="V73" s="111"/>
    </row>
    <row r="74" spans="2:22" ht="12.75">
      <c r="B74" s="111"/>
      <c r="C74" s="111"/>
      <c r="D74" s="111"/>
      <c r="E74" s="111"/>
      <c r="F74" s="111"/>
      <c r="G74" s="111"/>
      <c r="H74" s="111"/>
      <c r="I74" s="111"/>
      <c r="J74" s="111"/>
      <c r="K74" s="111"/>
      <c r="L74" s="111"/>
      <c r="M74" s="111"/>
      <c r="N74" s="111"/>
      <c r="O74" s="111"/>
      <c r="P74" s="111"/>
      <c r="Q74" s="111"/>
      <c r="R74" s="111"/>
      <c r="S74" s="111"/>
      <c r="T74" s="111"/>
      <c r="U74" s="111"/>
      <c r="V74" s="111"/>
    </row>
    <row r="75" spans="2:22" ht="12.75">
      <c r="B75" s="111"/>
      <c r="C75" s="111"/>
      <c r="D75" s="111"/>
      <c r="E75" s="111"/>
      <c r="F75" s="111"/>
      <c r="G75" s="111"/>
      <c r="H75" s="111"/>
      <c r="I75" s="111"/>
      <c r="J75" s="111"/>
      <c r="K75" s="111"/>
      <c r="L75" s="111"/>
      <c r="M75" s="111"/>
      <c r="N75" s="111"/>
      <c r="O75" s="111"/>
      <c r="P75" s="111"/>
      <c r="Q75" s="111"/>
      <c r="R75" s="111"/>
      <c r="S75" s="111"/>
      <c r="T75" s="111"/>
      <c r="U75" s="111"/>
      <c r="V75" s="111"/>
    </row>
    <row r="76" spans="2:22" ht="12.75">
      <c r="B76" s="111"/>
      <c r="C76" s="111"/>
      <c r="D76" s="111"/>
      <c r="E76" s="111"/>
      <c r="F76" s="111"/>
      <c r="G76" s="111"/>
      <c r="H76" s="111"/>
      <c r="I76" s="111"/>
      <c r="J76" s="111"/>
      <c r="K76" s="111"/>
      <c r="L76" s="111"/>
      <c r="M76" s="111"/>
      <c r="N76" s="111"/>
      <c r="O76" s="111"/>
      <c r="P76" s="111"/>
      <c r="Q76" s="111"/>
      <c r="R76" s="111"/>
      <c r="S76" s="111"/>
      <c r="T76" s="111"/>
      <c r="U76" s="111"/>
      <c r="V76" s="111"/>
    </row>
    <row r="77" spans="2:22" ht="12.75">
      <c r="B77" s="111"/>
      <c r="C77" s="111"/>
      <c r="D77" s="111"/>
      <c r="E77" s="111"/>
      <c r="F77" s="111"/>
      <c r="G77" s="111"/>
      <c r="H77" s="111"/>
      <c r="I77" s="111"/>
      <c r="J77" s="111"/>
      <c r="K77" s="111"/>
      <c r="L77" s="111"/>
      <c r="M77" s="111"/>
      <c r="N77" s="111"/>
      <c r="O77" s="111"/>
      <c r="P77" s="111"/>
      <c r="Q77" s="111"/>
      <c r="R77" s="111"/>
      <c r="S77" s="111"/>
      <c r="T77" s="111"/>
      <c r="U77" s="111"/>
      <c r="V77" s="111"/>
    </row>
    <row r="78" spans="2:22" ht="12.75">
      <c r="B78" s="111"/>
      <c r="C78" s="111"/>
      <c r="D78" s="111"/>
      <c r="E78" s="111"/>
      <c r="F78" s="111"/>
      <c r="G78" s="111"/>
      <c r="H78" s="111"/>
      <c r="I78" s="111"/>
      <c r="J78" s="111"/>
      <c r="K78" s="111"/>
      <c r="L78" s="111"/>
      <c r="M78" s="111"/>
      <c r="N78" s="111"/>
      <c r="O78" s="111"/>
      <c r="P78" s="111"/>
      <c r="Q78" s="111"/>
      <c r="R78" s="111"/>
      <c r="S78" s="111"/>
      <c r="T78" s="111"/>
      <c r="U78" s="111"/>
      <c r="V78" s="111"/>
    </row>
    <row r="79" spans="2:22" ht="12.75">
      <c r="B79" s="111"/>
      <c r="C79" s="111"/>
      <c r="D79" s="111"/>
      <c r="E79" s="111"/>
      <c r="F79" s="111"/>
      <c r="G79" s="111"/>
      <c r="H79" s="111"/>
      <c r="I79" s="111"/>
      <c r="J79" s="111"/>
      <c r="K79" s="111"/>
      <c r="L79" s="111"/>
      <c r="M79" s="111"/>
      <c r="N79" s="111"/>
      <c r="O79" s="111"/>
      <c r="P79" s="111"/>
      <c r="Q79" s="111"/>
      <c r="R79" s="111"/>
      <c r="S79" s="111"/>
      <c r="T79" s="111"/>
      <c r="U79" s="111"/>
      <c r="V79" s="111"/>
    </row>
    <row r="80" spans="2:22" ht="12.75">
      <c r="B80" s="111"/>
      <c r="C80" s="111"/>
      <c r="D80" s="111"/>
      <c r="E80" s="111"/>
      <c r="F80" s="111"/>
      <c r="G80" s="111"/>
      <c r="H80" s="111"/>
      <c r="I80" s="111"/>
      <c r="J80" s="111"/>
      <c r="K80" s="111"/>
      <c r="L80" s="111"/>
      <c r="M80" s="111"/>
      <c r="N80" s="111"/>
      <c r="O80" s="111"/>
      <c r="P80" s="111"/>
      <c r="Q80" s="111"/>
      <c r="R80" s="111"/>
      <c r="S80" s="111"/>
      <c r="T80" s="111"/>
      <c r="U80" s="111"/>
      <c r="V80" s="111"/>
    </row>
    <row r="81" spans="2:22" ht="12.75">
      <c r="B81" s="111"/>
      <c r="C81" s="111"/>
      <c r="D81" s="111"/>
      <c r="E81" s="111"/>
      <c r="F81" s="111"/>
      <c r="G81" s="111"/>
      <c r="H81" s="111"/>
      <c r="I81" s="111"/>
      <c r="J81" s="111"/>
      <c r="K81" s="111"/>
      <c r="L81" s="111"/>
      <c r="M81" s="111"/>
      <c r="N81" s="111"/>
      <c r="O81" s="111"/>
      <c r="P81" s="111"/>
      <c r="Q81" s="111"/>
      <c r="R81" s="111"/>
      <c r="S81" s="111"/>
      <c r="T81" s="111"/>
      <c r="U81" s="111"/>
      <c r="V81" s="111"/>
    </row>
    <row r="82" spans="2:22" ht="12.75">
      <c r="B82" s="111"/>
      <c r="C82" s="111"/>
      <c r="D82" s="111"/>
      <c r="E82" s="111"/>
      <c r="F82" s="111"/>
      <c r="G82" s="111"/>
      <c r="H82" s="111"/>
      <c r="I82" s="111"/>
      <c r="J82" s="111"/>
      <c r="K82" s="111"/>
      <c r="L82" s="111"/>
      <c r="M82" s="111"/>
      <c r="N82" s="111"/>
      <c r="O82" s="111"/>
      <c r="P82" s="111"/>
      <c r="Q82" s="111"/>
      <c r="R82" s="111"/>
      <c r="S82" s="111"/>
      <c r="T82" s="111"/>
      <c r="U82" s="111"/>
      <c r="V82" s="111"/>
    </row>
    <row r="83" spans="2:22" ht="12.75">
      <c r="B83" s="111"/>
      <c r="C83" s="111"/>
      <c r="D83" s="111"/>
      <c r="E83" s="111"/>
      <c r="F83" s="111"/>
      <c r="G83" s="111"/>
      <c r="H83" s="111"/>
      <c r="I83" s="111"/>
      <c r="J83" s="111"/>
      <c r="K83" s="111"/>
      <c r="L83" s="111"/>
      <c r="M83" s="111"/>
      <c r="N83" s="111"/>
      <c r="O83" s="111"/>
      <c r="P83" s="111"/>
      <c r="Q83" s="111"/>
      <c r="R83" s="111"/>
      <c r="S83" s="111"/>
      <c r="T83" s="111"/>
      <c r="U83" s="111"/>
      <c r="V83" s="111"/>
    </row>
    <row r="84" spans="2:22" ht="12.75">
      <c r="B84" s="111"/>
      <c r="C84" s="111"/>
      <c r="D84" s="111"/>
      <c r="E84" s="111"/>
      <c r="F84" s="111"/>
      <c r="G84" s="111"/>
      <c r="H84" s="111"/>
      <c r="I84" s="111"/>
      <c r="J84" s="111"/>
      <c r="K84" s="111"/>
      <c r="L84" s="111"/>
      <c r="M84" s="111"/>
      <c r="N84" s="111"/>
      <c r="O84" s="111"/>
      <c r="P84" s="111"/>
      <c r="Q84" s="111"/>
      <c r="R84" s="111"/>
      <c r="S84" s="111"/>
      <c r="T84" s="111"/>
      <c r="U84" s="111"/>
      <c r="V84" s="111"/>
    </row>
    <row r="85" spans="2:22" ht="12.75">
      <c r="B85" s="111"/>
      <c r="C85" s="111"/>
      <c r="D85" s="111"/>
      <c r="E85" s="111"/>
      <c r="F85" s="111"/>
      <c r="G85" s="111"/>
      <c r="H85" s="111"/>
      <c r="I85" s="111"/>
      <c r="J85" s="111"/>
      <c r="K85" s="111"/>
      <c r="L85" s="111"/>
      <c r="M85" s="111"/>
      <c r="N85" s="111"/>
      <c r="O85" s="111"/>
      <c r="P85" s="111"/>
      <c r="Q85" s="111"/>
      <c r="R85" s="111"/>
      <c r="S85" s="111"/>
      <c r="T85" s="111"/>
      <c r="U85" s="111"/>
      <c r="V85" s="111"/>
    </row>
    <row r="86" spans="2:22" ht="12.75">
      <c r="B86" s="111"/>
      <c r="C86" s="111"/>
      <c r="D86" s="111"/>
      <c r="E86" s="111"/>
      <c r="F86" s="111"/>
      <c r="G86" s="111"/>
      <c r="H86" s="111"/>
      <c r="I86" s="111"/>
      <c r="J86" s="111"/>
      <c r="K86" s="111"/>
      <c r="L86" s="111"/>
      <c r="M86" s="111"/>
      <c r="N86" s="111"/>
      <c r="O86" s="111"/>
      <c r="P86" s="111"/>
      <c r="Q86" s="111"/>
      <c r="R86" s="111"/>
      <c r="S86" s="111"/>
      <c r="T86" s="111"/>
      <c r="U86" s="111"/>
      <c r="V86" s="111"/>
    </row>
    <row r="87" spans="2:22" ht="12.75">
      <c r="B87" s="111"/>
      <c r="C87" s="111"/>
      <c r="D87" s="111"/>
      <c r="E87" s="111"/>
      <c r="F87" s="111"/>
      <c r="G87" s="111"/>
      <c r="H87" s="111"/>
      <c r="I87" s="111"/>
      <c r="J87" s="111"/>
      <c r="K87" s="111"/>
      <c r="L87" s="111"/>
      <c r="M87" s="111"/>
      <c r="N87" s="111"/>
      <c r="O87" s="111"/>
      <c r="P87" s="111"/>
      <c r="Q87" s="111"/>
      <c r="R87" s="111"/>
      <c r="S87" s="111"/>
      <c r="T87" s="111"/>
      <c r="U87" s="111"/>
      <c r="V87" s="111"/>
    </row>
    <row r="88" spans="2:22" ht="12.75">
      <c r="B88" s="111"/>
      <c r="C88" s="111"/>
      <c r="D88" s="111"/>
      <c r="E88" s="111"/>
      <c r="F88" s="111"/>
      <c r="G88" s="111"/>
      <c r="H88" s="111"/>
      <c r="I88" s="111"/>
      <c r="J88" s="111"/>
      <c r="K88" s="111"/>
      <c r="L88" s="111"/>
      <c r="M88" s="111"/>
      <c r="N88" s="111"/>
      <c r="O88" s="111"/>
      <c r="P88" s="111"/>
      <c r="Q88" s="111"/>
      <c r="R88" s="111"/>
      <c r="S88" s="111"/>
      <c r="T88" s="111"/>
      <c r="U88" s="111"/>
      <c r="V88" s="111"/>
    </row>
    <row r="89" spans="2:22" ht="12.75">
      <c r="B89" s="111"/>
      <c r="C89" s="111"/>
      <c r="D89" s="111"/>
      <c r="E89" s="111"/>
      <c r="F89" s="111"/>
      <c r="G89" s="111"/>
      <c r="H89" s="111"/>
      <c r="I89" s="111"/>
      <c r="J89" s="111"/>
      <c r="K89" s="111"/>
      <c r="L89" s="111"/>
      <c r="M89" s="111"/>
      <c r="N89" s="111"/>
      <c r="O89" s="111"/>
      <c r="P89" s="111"/>
      <c r="Q89" s="111"/>
      <c r="R89" s="111"/>
      <c r="S89" s="111"/>
      <c r="T89" s="111"/>
      <c r="U89" s="111"/>
      <c r="V89" s="111"/>
    </row>
    <row r="90" spans="2:22" ht="12.75">
      <c r="B90" s="111"/>
      <c r="C90" s="111"/>
      <c r="D90" s="111"/>
      <c r="E90" s="111"/>
      <c r="F90" s="111"/>
      <c r="G90" s="111"/>
      <c r="H90" s="111"/>
      <c r="I90" s="111"/>
      <c r="J90" s="111"/>
      <c r="K90" s="111"/>
      <c r="L90" s="111"/>
      <c r="M90" s="111"/>
      <c r="N90" s="111"/>
      <c r="O90" s="111"/>
      <c r="P90" s="111"/>
      <c r="Q90" s="111"/>
      <c r="R90" s="111"/>
      <c r="S90" s="111"/>
      <c r="T90" s="111"/>
      <c r="U90" s="111"/>
      <c r="V90" s="111"/>
    </row>
  </sheetData>
  <sheetProtection password="C402" sheet="1"/>
  <mergeCells count="93">
    <mergeCell ref="F17:L17"/>
    <mergeCell ref="F18:L18"/>
    <mergeCell ref="F19:L19"/>
    <mergeCell ref="F20:L20"/>
    <mergeCell ref="F21:L21"/>
    <mergeCell ref="F22:L22"/>
    <mergeCell ref="B3:M3"/>
    <mergeCell ref="F12:L12"/>
    <mergeCell ref="F13:L13"/>
    <mergeCell ref="F14:L14"/>
    <mergeCell ref="F15:L15"/>
    <mergeCell ref="F16:L16"/>
    <mergeCell ref="B7:D7"/>
    <mergeCell ref="Q6:R6"/>
    <mergeCell ref="B67:U67"/>
    <mergeCell ref="AF7:AG7"/>
    <mergeCell ref="B10:D10"/>
    <mergeCell ref="G41:H41"/>
    <mergeCell ref="K27:M27"/>
    <mergeCell ref="I41:J41"/>
    <mergeCell ref="B6:D6"/>
    <mergeCell ref="E9:J9"/>
    <mergeCell ref="G40:H40"/>
    <mergeCell ref="G28:H28"/>
    <mergeCell ref="G29:H29"/>
    <mergeCell ref="G30:H30"/>
    <mergeCell ref="I43:J43"/>
    <mergeCell ref="J23:M23"/>
    <mergeCell ref="E10:J10"/>
    <mergeCell ref="I29:J29"/>
    <mergeCell ref="I30:J30"/>
    <mergeCell ref="K28:M28"/>
    <mergeCell ref="G26:H26"/>
    <mergeCell ref="B45:U45"/>
    <mergeCell ref="I42:J42"/>
    <mergeCell ref="G42:H42"/>
    <mergeCell ref="G34:H34"/>
    <mergeCell ref="B24:B25"/>
    <mergeCell ref="C24:C25"/>
    <mergeCell ref="G43:H43"/>
    <mergeCell ref="N26:U26"/>
    <mergeCell ref="I27:J27"/>
    <mergeCell ref="I28:J28"/>
    <mergeCell ref="B1:M2"/>
    <mergeCell ref="O6:P6"/>
    <mergeCell ref="O7:P7"/>
    <mergeCell ref="AB6:AG6"/>
    <mergeCell ref="AB7:AE7"/>
    <mergeCell ref="B9:D9"/>
    <mergeCell ref="P1:U1"/>
    <mergeCell ref="P2:U2"/>
    <mergeCell ref="P3:U3"/>
    <mergeCell ref="Q7:R7"/>
    <mergeCell ref="I26:J26"/>
    <mergeCell ref="E6:K6"/>
    <mergeCell ref="E7:K7"/>
    <mergeCell ref="K26:M26"/>
    <mergeCell ref="I40:J40"/>
    <mergeCell ref="L7:N7"/>
    <mergeCell ref="L6:N6"/>
    <mergeCell ref="G38:H38"/>
    <mergeCell ref="G27:H27"/>
    <mergeCell ref="I37:J37"/>
    <mergeCell ref="I38:J38"/>
    <mergeCell ref="G31:H31"/>
    <mergeCell ref="G32:H32"/>
    <mergeCell ref="I39:J39"/>
    <mergeCell ref="G39:H39"/>
    <mergeCell ref="G33:H33"/>
    <mergeCell ref="G35:H35"/>
    <mergeCell ref="G36:H36"/>
    <mergeCell ref="G37:H37"/>
    <mergeCell ref="I31:J31"/>
    <mergeCell ref="I32:J32"/>
    <mergeCell ref="I33:J33"/>
    <mergeCell ref="I34:J34"/>
    <mergeCell ref="I35:J35"/>
    <mergeCell ref="I36:J36"/>
    <mergeCell ref="K29:M29"/>
    <mergeCell ref="K30:M30"/>
    <mergeCell ref="K31:M31"/>
    <mergeCell ref="K32:M32"/>
    <mergeCell ref="K33:M33"/>
    <mergeCell ref="K34:M34"/>
    <mergeCell ref="K35:M35"/>
    <mergeCell ref="K36:M36"/>
    <mergeCell ref="K43:M43"/>
    <mergeCell ref="K37:M37"/>
    <mergeCell ref="K38:M38"/>
    <mergeCell ref="K39:M39"/>
    <mergeCell ref="K40:M40"/>
    <mergeCell ref="K41:M41"/>
    <mergeCell ref="K42:M42"/>
  </mergeCells>
  <conditionalFormatting sqref="C27:D43 G35:K43 N35:U43 M13:U22 G27:J34 P27:U34 C13:F22">
    <cfRule type="expression" priority="39" dxfId="12" stopIfTrue="1">
      <formula>$B13=""</formula>
    </cfRule>
  </conditionalFormatting>
  <conditionalFormatting sqref="B13:B22 I27:I43 B27:B43 G27:G43">
    <cfRule type="expression" priority="113" dxfId="3" stopIfTrue="1">
      <formula>COUNT($N13:$AG13)&gt;1</formula>
    </cfRule>
  </conditionalFormatting>
  <conditionalFormatting sqref="N13:U22">
    <cfRule type="expression" priority="110" dxfId="3" stopIfTrue="1">
      <formula>AND($AH13&gt;1,N13&gt;0)</formula>
    </cfRule>
  </conditionalFormatting>
  <conditionalFormatting sqref="N23:V25">
    <cfRule type="expression" priority="60" dxfId="59" stopIfTrue="1">
      <formula>N23=0</formula>
    </cfRule>
  </conditionalFormatting>
  <conditionalFormatting sqref="C24:C25">
    <cfRule type="expression" priority="58" dxfId="60" stopIfTrue="1">
      <formula>$C$24="×"</formula>
    </cfRule>
  </conditionalFormatting>
  <conditionalFormatting sqref="N23:U23">
    <cfRule type="expression" priority="57" dxfId="61" stopIfTrue="1">
      <formula>N23="方位×"</formula>
    </cfRule>
  </conditionalFormatting>
  <conditionalFormatting sqref="N24:U24">
    <cfRule type="expression" priority="56" dxfId="61" stopIfTrue="1">
      <formula>N24="チェック"</formula>
    </cfRule>
  </conditionalFormatting>
  <conditionalFormatting sqref="N35:U43 N13:U22 P27:U34">
    <cfRule type="expression" priority="36" dxfId="12" stopIfTrue="1">
      <formula>N$12=""</formula>
    </cfRule>
  </conditionalFormatting>
  <conditionalFormatting sqref="C13:C22">
    <cfRule type="expression" priority="24" dxfId="19" stopIfTrue="1">
      <formula>AND(C13&gt;=1,C13&lt;=10)</formula>
    </cfRule>
  </conditionalFormatting>
  <conditionalFormatting sqref="D13:D22">
    <cfRule type="expression" priority="21" dxfId="12" stopIfTrue="1">
      <formula>$B13=""</formula>
    </cfRule>
  </conditionalFormatting>
  <conditionalFormatting sqref="D13:D22">
    <cfRule type="expression" priority="20" dxfId="19" stopIfTrue="1">
      <formula>AND(D13&gt;=1,D13&lt;=10)</formula>
    </cfRule>
  </conditionalFormatting>
  <conditionalFormatting sqref="F14:F22">
    <cfRule type="expression" priority="19" dxfId="12" stopIfTrue="1">
      <formula>$B14=""</formula>
    </cfRule>
  </conditionalFormatting>
  <conditionalFormatting sqref="F13:F22">
    <cfRule type="expression" priority="18" dxfId="3" stopIfTrue="1">
      <formula>COUNT($N13:$U13)&gt;1</formula>
    </cfRule>
  </conditionalFormatting>
  <conditionalFormatting sqref="E13:F22">
    <cfRule type="expression" priority="17" dxfId="12" stopIfTrue="1">
      <formula>NOT(OR($C13="○",$C13="△",AND($D13&gt;=1,$D13&lt;=10)))</formula>
    </cfRule>
  </conditionalFormatting>
  <conditionalFormatting sqref="K35:K36 K38:K43">
    <cfRule type="expression" priority="16" dxfId="12" stopIfTrue="1">
      <formula>$B35=""</formula>
    </cfRule>
  </conditionalFormatting>
  <conditionalFormatting sqref="K37">
    <cfRule type="expression" priority="14" dxfId="12" stopIfTrue="1">
      <formula>$B37=""</formula>
    </cfRule>
  </conditionalFormatting>
  <conditionalFormatting sqref="D27:D39">
    <cfRule type="expression" priority="13" dxfId="12" stopIfTrue="1">
      <formula>$C27&lt;&gt;"○"</formula>
    </cfRule>
  </conditionalFormatting>
  <conditionalFormatting sqref="E27:F43">
    <cfRule type="expression" priority="11" dxfId="12" stopIfTrue="1">
      <formula>$B27=""</formula>
    </cfRule>
  </conditionalFormatting>
  <conditionalFormatting sqref="E27:F39">
    <cfRule type="expression" priority="8" dxfId="12" stopIfTrue="1">
      <formula>$C27&lt;&gt;"○"</formula>
    </cfRule>
  </conditionalFormatting>
  <conditionalFormatting sqref="E7:N7">
    <cfRule type="expression" priority="9" dxfId="61" stopIfTrue="1">
      <formula>AND(MID($E$7,2,2)="階建",LEFT($L$7,2)="立地")</formula>
    </cfRule>
    <cfRule type="expression" priority="10" dxfId="61" stopIfTrue="1">
      <formula>AND(LEFT($E$7,2)="戸建",LEFT($L$7,2)="隣接")</formula>
    </cfRule>
  </conditionalFormatting>
  <conditionalFormatting sqref="F27:F43">
    <cfRule type="expression" priority="7" dxfId="61" stopIfTrue="1">
      <formula>AND(MID($E$7,2,2)="階建",F27="○")</formula>
    </cfRule>
    <cfRule type="expression" priority="12" dxfId="12" stopIfTrue="1">
      <formula>MID($E$7,2,2)="階建"</formula>
    </cfRule>
  </conditionalFormatting>
  <conditionalFormatting sqref="K27:M34">
    <cfRule type="expression" priority="6" dxfId="12" stopIfTrue="1">
      <formula>$B27=""</formula>
    </cfRule>
  </conditionalFormatting>
  <conditionalFormatting sqref="K34 K28:K30">
    <cfRule type="expression" priority="5" dxfId="12" stopIfTrue="1">
      <formula>$B28=""</formula>
    </cfRule>
  </conditionalFormatting>
  <conditionalFormatting sqref="K31:K33">
    <cfRule type="expression" priority="4" dxfId="12" stopIfTrue="1">
      <formula>$B31=""</formula>
    </cfRule>
  </conditionalFormatting>
  <conditionalFormatting sqref="N27:O34">
    <cfRule type="expression" priority="2" dxfId="12" stopIfTrue="1">
      <formula>$B27=""</formula>
    </cfRule>
  </conditionalFormatting>
  <conditionalFormatting sqref="N27:U43">
    <cfRule type="expression" priority="3" dxfId="3" stopIfTrue="1">
      <formula>AND(AH27&lt;1,N27&gt;0)</formula>
    </cfRule>
  </conditionalFormatting>
  <conditionalFormatting sqref="N27:O34">
    <cfRule type="expression" priority="1" dxfId="12" stopIfTrue="1">
      <formula>N$12=""</formula>
    </cfRule>
  </conditionalFormatting>
  <dataValidations count="9">
    <dataValidation type="list" allowBlank="1" showInputMessage="1" showErrorMessage="1" sqref="C27:C43 F27:F43">
      <formula1>"○,"</formula1>
    </dataValidation>
    <dataValidation type="list" allowBlank="1" showInputMessage="1" showErrorMessage="1" sqref="D27:D43">
      <formula1>"北,北北東,北東,東北東,東,東南東,南東,南南東,南,南南西,南西,西南西,西,西北西,北西,北北西"</formula1>
    </dataValidation>
    <dataValidation type="whole" allowBlank="1" showInputMessage="1" showErrorMessage="1" sqref="N13:U22 N27:U43">
      <formula1>1</formula1>
      <formula2>100</formula2>
    </dataValidation>
    <dataValidation type="list" allowBlank="1" showInputMessage="1" showErrorMessage="1" sqref="D13:D22">
      <formula1>"1,2,3,4,5,6,7,8,9,10"</formula1>
    </dataValidation>
    <dataValidation type="list" allowBlank="1" showInputMessage="1" showErrorMessage="1" sqref="C13:C22">
      <formula1>"○,△"</formula1>
    </dataValidation>
    <dataValidation type="list" allowBlank="1" showInputMessage="1" showErrorMessage="1" sqref="F8:L8 F11:L11 E7">
      <formula1>"戸建住宅および2階建以下の集合住宅住戸,3階建以上5階建以下の集合住宅住戸,6階建以上の集合住宅住戸"</formula1>
    </dataValidation>
    <dataValidation type="list" allowBlank="1" showInputMessage="1" showErrorMessage="1" sqref="T8:T10 AF7">
      <formula1>"経路数,経路毎の通風量"</formula1>
    </dataValidation>
    <dataValidation type="list" allowBlank="1" showInputMessage="1" showErrorMessage="1" sqref="L7:N7">
      <formula1>"立地1(都市型の立地),立地2(郊外型の立地),隣接条件1(隣接建物影響大),隣接条件2(隣接建物影響小)"</formula1>
    </dataValidation>
    <dataValidation type="list" allowBlank="1" showInputMessage="1" showErrorMessage="1" sqref="E27:E43">
      <formula1>"◎,"</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1"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M90"/>
  <sheetViews>
    <sheetView zoomScalePageLayoutView="0" workbookViewId="0" topLeftCell="B1">
      <selection activeCell="N2" sqref="N2:S2"/>
    </sheetView>
  </sheetViews>
  <sheetFormatPr defaultColWidth="9.00390625" defaultRowHeight="13.5"/>
  <cols>
    <col min="1" max="1" width="0.5" style="6" customWidth="1"/>
    <col min="2" max="2" width="24.875" style="8" customWidth="1"/>
    <col min="3" max="7" width="6.125" style="8" customWidth="1"/>
    <col min="8" max="10" width="5.00390625" style="8" customWidth="1"/>
    <col min="11" max="11" width="17.00390625" style="8" customWidth="1"/>
    <col min="12" max="19" width="5.75390625" style="8" customWidth="1"/>
    <col min="20" max="20" width="1.37890625" style="8" customWidth="1"/>
    <col min="21" max="31" width="9.00390625" style="8" customWidth="1"/>
    <col min="32" max="39" width="6.75390625" style="40" customWidth="1"/>
    <col min="40" max="16384" width="9.00390625" style="8" customWidth="1"/>
  </cols>
  <sheetData>
    <row r="1" spans="1:39" s="3" customFormat="1" ht="13.5" thickBot="1">
      <c r="A1" s="26"/>
      <c r="B1" s="2"/>
      <c r="C1" s="26"/>
      <c r="D1" s="26"/>
      <c r="E1" s="26"/>
      <c r="F1" s="26"/>
      <c r="G1" s="26"/>
      <c r="H1" s="26"/>
      <c r="I1" s="26"/>
      <c r="J1" s="26"/>
      <c r="K1" s="26"/>
      <c r="L1" s="26"/>
      <c r="M1" s="70" t="s">
        <v>54</v>
      </c>
      <c r="N1" s="383" t="s">
        <v>47</v>
      </c>
      <c r="O1" s="384"/>
      <c r="P1" s="384"/>
      <c r="Q1" s="384"/>
      <c r="R1" s="384"/>
      <c r="S1" s="384"/>
      <c r="T1" s="27"/>
      <c r="AF1" s="39"/>
      <c r="AG1" s="39"/>
      <c r="AH1" s="39"/>
      <c r="AI1" s="39"/>
      <c r="AJ1" s="39"/>
      <c r="AK1" s="39"/>
      <c r="AL1" s="39"/>
      <c r="AM1" s="39"/>
    </row>
    <row r="2" spans="1:39" s="3" customFormat="1" ht="16.5" customHeight="1" thickTop="1">
      <c r="A2" s="26"/>
      <c r="B2" s="72" t="s">
        <v>48</v>
      </c>
      <c r="C2" s="26"/>
      <c r="D2" s="26"/>
      <c r="E2" s="26"/>
      <c r="F2" s="26"/>
      <c r="G2" s="26"/>
      <c r="H2" s="26"/>
      <c r="I2" s="26"/>
      <c r="J2" s="26"/>
      <c r="K2" s="26"/>
      <c r="L2" s="26"/>
      <c r="M2" s="71" t="s">
        <v>4</v>
      </c>
      <c r="N2" s="385" t="str">
        <f>'住戸入力'!$P$2</f>
        <v>○○/○○/○○</v>
      </c>
      <c r="O2" s="386"/>
      <c r="P2" s="386"/>
      <c r="Q2" s="386"/>
      <c r="R2" s="386"/>
      <c r="S2" s="387"/>
      <c r="T2" s="28"/>
      <c r="AF2" s="39"/>
      <c r="AG2" s="39"/>
      <c r="AH2" s="39"/>
      <c r="AI2" s="39"/>
      <c r="AJ2" s="39"/>
      <c r="AK2" s="39"/>
      <c r="AL2" s="39"/>
      <c r="AM2" s="39"/>
    </row>
    <row r="3" spans="1:39" s="3" customFormat="1" ht="16.5" customHeight="1" thickBot="1">
      <c r="A3" s="26"/>
      <c r="B3" s="2" t="str">
        <f ca="1">RIGHT(CELL("filename",B3),LEN(CELL("filename",B3))-FIND("]",CELL("filename",B3)))</f>
        <v>【省エネ基準コピー用】</v>
      </c>
      <c r="C3" s="26"/>
      <c r="D3" s="26"/>
      <c r="E3" s="26"/>
      <c r="F3" s="26"/>
      <c r="G3" s="26"/>
      <c r="H3" s="26"/>
      <c r="I3" s="26"/>
      <c r="J3" s="26"/>
      <c r="K3" s="26"/>
      <c r="L3" s="26"/>
      <c r="M3" s="71" t="s">
        <v>3</v>
      </c>
      <c r="N3" s="388" t="str">
        <f>'住戸入力'!$P$3</f>
        <v>○○○○</v>
      </c>
      <c r="O3" s="389"/>
      <c r="P3" s="389"/>
      <c r="Q3" s="389"/>
      <c r="R3" s="389"/>
      <c r="S3" s="390"/>
      <c r="T3" s="28"/>
      <c r="AF3" s="39"/>
      <c r="AG3" s="39"/>
      <c r="AH3" s="39"/>
      <c r="AI3" s="39"/>
      <c r="AJ3" s="39"/>
      <c r="AK3" s="39"/>
      <c r="AL3" s="39"/>
      <c r="AM3" s="39"/>
    </row>
    <row r="4" spans="1:39" s="3" customFormat="1" ht="3.75" customHeight="1" thickTop="1">
      <c r="A4" s="26"/>
      <c r="B4" s="26"/>
      <c r="C4" s="4"/>
      <c r="D4" s="4"/>
      <c r="E4" s="4"/>
      <c r="F4" s="4"/>
      <c r="G4" s="4"/>
      <c r="H4" s="4"/>
      <c r="I4" s="4"/>
      <c r="J4" s="4"/>
      <c r="K4" s="4"/>
      <c r="L4" s="27"/>
      <c r="M4" s="27"/>
      <c r="N4" s="67"/>
      <c r="O4" s="67"/>
      <c r="P4" s="67"/>
      <c r="Q4" s="67"/>
      <c r="R4" s="67"/>
      <c r="S4" s="67"/>
      <c r="T4" s="26"/>
      <c r="AF4" s="39"/>
      <c r="AG4" s="39"/>
      <c r="AH4" s="39"/>
      <c r="AI4" s="39"/>
      <c r="AJ4" s="39"/>
      <c r="AK4" s="39"/>
      <c r="AL4" s="39"/>
      <c r="AM4" s="39"/>
    </row>
    <row r="5" spans="1:39" s="3" customFormat="1" ht="3.75" customHeight="1">
      <c r="A5" s="26"/>
      <c r="B5" s="5"/>
      <c r="C5" s="5"/>
      <c r="D5" s="5"/>
      <c r="E5" s="5"/>
      <c r="F5" s="5"/>
      <c r="G5" s="5"/>
      <c r="H5" s="5"/>
      <c r="I5" s="5"/>
      <c r="J5" s="5"/>
      <c r="K5" s="5"/>
      <c r="L5" s="5"/>
      <c r="M5" s="5"/>
      <c r="N5" s="5"/>
      <c r="O5" s="5"/>
      <c r="P5" s="5"/>
      <c r="Q5" s="5"/>
      <c r="R5" s="5"/>
      <c r="S5" s="5"/>
      <c r="T5" s="5"/>
      <c r="AF5" s="39"/>
      <c r="AG5" s="39"/>
      <c r="AH5" s="39"/>
      <c r="AI5" s="39"/>
      <c r="AJ5" s="39"/>
      <c r="AK5" s="39"/>
      <c r="AL5" s="39"/>
      <c r="AM5" s="39"/>
    </row>
    <row r="6" spans="1:20" ht="13.5" thickBot="1">
      <c r="A6" s="36"/>
      <c r="B6" s="391" t="s">
        <v>7</v>
      </c>
      <c r="C6" s="392"/>
      <c r="D6" s="393"/>
      <c r="E6" s="391" t="s">
        <v>49</v>
      </c>
      <c r="F6" s="392"/>
      <c r="G6" s="392"/>
      <c r="H6" s="392"/>
      <c r="I6" s="392"/>
      <c r="J6" s="392"/>
      <c r="K6" s="393"/>
      <c r="L6" s="15"/>
      <c r="M6" s="68"/>
      <c r="N6" s="394" t="s">
        <v>23</v>
      </c>
      <c r="O6" s="395"/>
      <c r="P6" s="395"/>
      <c r="Q6" s="395"/>
      <c r="R6" s="395"/>
      <c r="S6" s="395"/>
      <c r="T6" s="16"/>
    </row>
    <row r="7" spans="1:20" ht="15" customHeight="1" thickBot="1" thickTop="1">
      <c r="A7" s="36"/>
      <c r="B7" s="396">
        <f>'住戸入力'!$B$7</f>
        <v>0</v>
      </c>
      <c r="C7" s="397"/>
      <c r="D7" s="398"/>
      <c r="E7" s="399">
        <f>'住戸入力'!$E$7</f>
        <v>0</v>
      </c>
      <c r="F7" s="400"/>
      <c r="G7" s="400"/>
      <c r="H7" s="400"/>
      <c r="I7" s="400"/>
      <c r="J7" s="400"/>
      <c r="K7" s="401"/>
      <c r="L7" s="15"/>
      <c r="M7" s="68"/>
      <c r="N7" s="402" t="s">
        <v>50</v>
      </c>
      <c r="O7" s="403"/>
      <c r="P7" s="403"/>
      <c r="Q7" s="403"/>
      <c r="R7" s="394" t="s">
        <v>51</v>
      </c>
      <c r="S7" s="395"/>
      <c r="T7" s="16"/>
    </row>
    <row r="8" spans="1:20" ht="3.75" customHeight="1" thickTop="1">
      <c r="A8" s="7"/>
      <c r="B8" s="283"/>
      <c r="C8" s="283"/>
      <c r="D8" s="283"/>
      <c r="E8" s="283"/>
      <c r="F8" s="284"/>
      <c r="G8" s="284"/>
      <c r="H8" s="284"/>
      <c r="I8" s="284"/>
      <c r="J8" s="284"/>
      <c r="K8" s="285"/>
      <c r="L8" s="285"/>
      <c r="M8" s="28"/>
      <c r="N8" s="32"/>
      <c r="O8" s="33"/>
      <c r="P8" s="33"/>
      <c r="Q8" s="33"/>
      <c r="R8" s="34"/>
      <c r="S8" s="35"/>
      <c r="T8" s="13"/>
    </row>
    <row r="9" spans="1:20" ht="15" customHeight="1">
      <c r="A9" s="7"/>
      <c r="B9" s="404" t="s">
        <v>24</v>
      </c>
      <c r="C9" s="405"/>
      <c r="D9" s="406"/>
      <c r="E9" s="404" t="s">
        <v>26</v>
      </c>
      <c r="F9" s="405"/>
      <c r="G9" s="405"/>
      <c r="H9" s="405"/>
      <c r="I9" s="405"/>
      <c r="J9" s="406"/>
      <c r="K9" s="37"/>
      <c r="L9" s="29"/>
      <c r="M9" s="29"/>
      <c r="N9" s="29"/>
      <c r="O9" s="29"/>
      <c r="P9" s="29"/>
      <c r="Q9" s="29"/>
      <c r="R9" s="29"/>
      <c r="S9" s="29"/>
      <c r="T9" s="13"/>
    </row>
    <row r="10" spans="1:20" ht="15" customHeight="1">
      <c r="A10" s="38"/>
      <c r="B10" s="407"/>
      <c r="C10" s="408"/>
      <c r="D10" s="409"/>
      <c r="E10" s="407"/>
      <c r="F10" s="408"/>
      <c r="G10" s="408"/>
      <c r="H10" s="408"/>
      <c r="I10" s="408"/>
      <c r="J10" s="409"/>
      <c r="K10" s="37"/>
      <c r="L10" s="29"/>
      <c r="M10" s="29"/>
      <c r="N10" s="29"/>
      <c r="O10" s="29"/>
      <c r="P10" s="29"/>
      <c r="Q10" s="29"/>
      <c r="R10" s="29"/>
      <c r="S10" s="29"/>
      <c r="T10" s="13"/>
    </row>
    <row r="11" spans="1:20" ht="6" customHeight="1" thickBot="1">
      <c r="A11" s="7"/>
      <c r="B11" s="9"/>
      <c r="C11" s="10"/>
      <c r="D11" s="10"/>
      <c r="E11" s="10"/>
      <c r="F11" s="10"/>
      <c r="G11" s="10"/>
      <c r="H11" s="10"/>
      <c r="I11" s="10"/>
      <c r="J11" s="10"/>
      <c r="K11" s="10"/>
      <c r="L11" s="10"/>
      <c r="M11" s="5"/>
      <c r="N11" s="11"/>
      <c r="O11" s="12"/>
      <c r="P11" s="12"/>
      <c r="Q11" s="12"/>
      <c r="R11" s="12"/>
      <c r="S11" s="12"/>
      <c r="T11" s="13"/>
    </row>
    <row r="12" spans="1:20" ht="48.75" thickBot="1" thickTop="1">
      <c r="A12" s="36"/>
      <c r="B12" s="73" t="s">
        <v>12</v>
      </c>
      <c r="C12" s="89" t="s">
        <v>25</v>
      </c>
      <c r="D12" s="90" t="s">
        <v>55</v>
      </c>
      <c r="E12" s="91" t="s">
        <v>56</v>
      </c>
      <c r="F12" s="410" t="s">
        <v>13</v>
      </c>
      <c r="G12" s="411"/>
      <c r="H12" s="266" t="s">
        <v>52</v>
      </c>
      <c r="I12" s="266" t="s">
        <v>10</v>
      </c>
      <c r="J12" s="74" t="s">
        <v>53</v>
      </c>
      <c r="K12" s="14"/>
      <c r="L12" s="63">
        <f>IF('住戸入力'!N12="","",'住戸入力'!N12)</f>
      </c>
      <c r="M12" s="64">
        <f>IF('住戸入力'!O12="","",'住戸入力'!O12)</f>
      </c>
      <c r="N12" s="64">
        <f>IF('住戸入力'!P12="","",'住戸入力'!P12)</f>
      </c>
      <c r="O12" s="64">
        <f>IF('住戸入力'!Q12="","",'住戸入力'!Q12)</f>
      </c>
      <c r="P12" s="65">
        <f>IF('住戸入力'!R12="","",'住戸入力'!R12)</f>
      </c>
      <c r="Q12" s="65">
        <f>IF('住戸入力'!S12="","",'住戸入力'!S12)</f>
      </c>
      <c r="R12" s="65">
        <f>IF('住戸入力'!T12="","",'住戸入力'!T12)</f>
      </c>
      <c r="S12" s="66">
        <f>IF('住戸入力'!U12="","",'住戸入力'!U12)</f>
      </c>
      <c r="T12" s="15"/>
    </row>
    <row r="13" spans="1:20" ht="16.5" customHeight="1" thickTop="1">
      <c r="A13" s="36"/>
      <c r="B13" s="44">
        <f>IF('住戸入力'!B13="","",'住戸入力'!B13)</f>
      </c>
      <c r="C13" s="45">
        <f>IF('住戸入力'!C13="","",'住戸入力'!C13)</f>
      </c>
      <c r="D13" s="46">
        <f>IF('住戸入力'!D13="","",'住戸入力'!D13)</f>
      </c>
      <c r="E13" s="47">
        <f>IF('住戸入力'!E13="","",'住戸入力'!E13)</f>
      </c>
      <c r="F13" s="412"/>
      <c r="G13" s="413"/>
      <c r="H13" s="75"/>
      <c r="I13" s="75"/>
      <c r="J13" s="94"/>
      <c r="K13" s="95">
        <f>IF('住戸入力'!M13="","",'住戸入力'!M13)</f>
      </c>
      <c r="L13" s="1">
        <f>IF('住戸入力'!N13="","",'住戸入力'!N13)</f>
      </c>
      <c r="M13" s="1">
        <f>IF('住戸入力'!O13="","",'住戸入力'!O13)</f>
      </c>
      <c r="N13" s="1">
        <f>IF('住戸入力'!P13="","",'住戸入力'!P13)</f>
      </c>
      <c r="O13" s="1">
        <f>IF('住戸入力'!Q13="","",'住戸入力'!Q13)</f>
      </c>
      <c r="P13" s="1">
        <f>IF('住戸入力'!R13="","",'住戸入力'!R13)</f>
      </c>
      <c r="Q13" s="1">
        <f>IF('住戸入力'!S13="","",'住戸入力'!S13)</f>
      </c>
      <c r="R13" s="1">
        <f>IF('住戸入力'!T13="","",'住戸入力'!T13)</f>
      </c>
      <c r="S13" s="58">
        <f>IF('住戸入力'!U13="","",'住戸入力'!U13)</f>
      </c>
      <c r="T13" s="15"/>
    </row>
    <row r="14" spans="1:20" ht="16.5" customHeight="1">
      <c r="A14" s="36"/>
      <c r="B14" s="48">
        <f>IF('住戸入力'!B14="","",'住戸入力'!B14)</f>
      </c>
      <c r="C14" s="30">
        <f>IF('住戸入力'!C14="","",'住戸入力'!C14)</f>
      </c>
      <c r="D14" s="31">
        <f>IF('住戸入力'!D14="","",'住戸入力'!D14)</f>
      </c>
      <c r="E14" s="49">
        <f>IF('住戸入力'!E14="","",'住戸入力'!E14)</f>
      </c>
      <c r="F14" s="412"/>
      <c r="G14" s="413"/>
      <c r="H14" s="75"/>
      <c r="I14" s="75"/>
      <c r="J14" s="94"/>
      <c r="K14" s="96">
        <f>IF('住戸入力'!M14="","",'住戸入力'!M14)</f>
      </c>
      <c r="L14" s="1">
        <f>IF('住戸入力'!N14="","",'住戸入力'!N14)</f>
      </c>
      <c r="M14" s="1">
        <f>IF('住戸入力'!O14="","",'住戸入力'!O14)</f>
      </c>
      <c r="N14" s="1">
        <f>IF('住戸入力'!P14="","",'住戸入力'!P14)</f>
      </c>
      <c r="O14" s="1">
        <f>IF('住戸入力'!Q14="","",'住戸入力'!Q14)</f>
      </c>
      <c r="P14" s="1">
        <f>IF('住戸入力'!R14="","",'住戸入力'!R14)</f>
      </c>
      <c r="Q14" s="1">
        <f>IF('住戸入力'!S14="","",'住戸入力'!S14)</f>
      </c>
      <c r="R14" s="1">
        <f>IF('住戸入力'!T14="","",'住戸入力'!T14)</f>
      </c>
      <c r="S14" s="58">
        <f>IF('住戸入力'!U14="","",'住戸入力'!U14)</f>
      </c>
      <c r="T14" s="15"/>
    </row>
    <row r="15" spans="1:20" ht="16.5" customHeight="1">
      <c r="A15" s="36"/>
      <c r="B15" s="48">
        <f>IF('住戸入力'!B15="","",'住戸入力'!B15)</f>
      </c>
      <c r="C15" s="30">
        <f>IF('住戸入力'!C15="","",'住戸入力'!C15)</f>
      </c>
      <c r="D15" s="31">
        <f>IF('住戸入力'!D15="","",'住戸入力'!D15)</f>
      </c>
      <c r="E15" s="49">
        <f>IF('住戸入力'!E15="","",'住戸入力'!E15)</f>
      </c>
      <c r="F15" s="412"/>
      <c r="G15" s="413"/>
      <c r="H15" s="75"/>
      <c r="I15" s="75"/>
      <c r="J15" s="94"/>
      <c r="K15" s="96">
        <f>IF('住戸入力'!M15="","",'住戸入力'!M15)</f>
      </c>
      <c r="L15" s="1">
        <f>IF('住戸入力'!N15="","",'住戸入力'!N15)</f>
      </c>
      <c r="M15" s="1">
        <f>IF('住戸入力'!O15="","",'住戸入力'!O15)</f>
      </c>
      <c r="N15" s="1">
        <f>IF('住戸入力'!P15="","",'住戸入力'!P15)</f>
      </c>
      <c r="O15" s="1">
        <f>IF('住戸入力'!Q15="","",'住戸入力'!Q15)</f>
      </c>
      <c r="P15" s="1">
        <f>IF('住戸入力'!R15="","",'住戸入力'!R15)</f>
      </c>
      <c r="Q15" s="1">
        <f>IF('住戸入力'!S15="","",'住戸入力'!S15)</f>
      </c>
      <c r="R15" s="1">
        <f>IF('住戸入力'!T15="","",'住戸入力'!T15)</f>
      </c>
      <c r="S15" s="58">
        <f>IF('住戸入力'!U15="","",'住戸入力'!U15)</f>
      </c>
      <c r="T15" s="15"/>
    </row>
    <row r="16" spans="1:20" ht="16.5" customHeight="1">
      <c r="A16" s="36"/>
      <c r="B16" s="48">
        <f>IF('住戸入力'!B16="","",'住戸入力'!B16)</f>
      </c>
      <c r="C16" s="30">
        <f>IF('住戸入力'!C16="","",'住戸入力'!C16)</f>
      </c>
      <c r="D16" s="31">
        <f>IF('住戸入力'!D16="","",'住戸入力'!D16)</f>
      </c>
      <c r="E16" s="49">
        <f>IF('住戸入力'!E16="","",'住戸入力'!E16)</f>
      </c>
      <c r="F16" s="412"/>
      <c r="G16" s="413"/>
      <c r="H16" s="75"/>
      <c r="I16" s="75"/>
      <c r="J16" s="94"/>
      <c r="K16" s="96">
        <f>IF('住戸入力'!M16="","",'住戸入力'!M16)</f>
      </c>
      <c r="L16" s="1">
        <f>IF('住戸入力'!N16="","",'住戸入力'!N16)</f>
      </c>
      <c r="M16" s="1">
        <f>IF('住戸入力'!O16="","",'住戸入力'!O16)</f>
      </c>
      <c r="N16" s="1">
        <f>IF('住戸入力'!P16="","",'住戸入力'!P16)</f>
      </c>
      <c r="O16" s="1">
        <f>IF('住戸入力'!Q16="","",'住戸入力'!Q16)</f>
      </c>
      <c r="P16" s="1">
        <f>IF('住戸入力'!R16="","",'住戸入力'!R16)</f>
      </c>
      <c r="Q16" s="1">
        <f>IF('住戸入力'!S16="","",'住戸入力'!S16)</f>
      </c>
      <c r="R16" s="1">
        <f>IF('住戸入力'!T16="","",'住戸入力'!T16)</f>
      </c>
      <c r="S16" s="58">
        <f>IF('住戸入力'!U16="","",'住戸入力'!U16)</f>
      </c>
      <c r="T16" s="15"/>
    </row>
    <row r="17" spans="1:20" ht="16.5" customHeight="1">
      <c r="A17" s="36"/>
      <c r="B17" s="50">
        <f>IF('住戸入力'!B17="","",'住戸入力'!B17)</f>
      </c>
      <c r="C17" s="30">
        <f>IF('住戸入力'!C17="","",'住戸入力'!C17)</f>
      </c>
      <c r="D17" s="31">
        <f>IF('住戸入力'!D17="","",'住戸入力'!D17)</f>
      </c>
      <c r="E17" s="49">
        <f>IF('住戸入力'!E17="","",'住戸入力'!E17)</f>
      </c>
      <c r="F17" s="412"/>
      <c r="G17" s="413"/>
      <c r="H17" s="75"/>
      <c r="I17" s="75"/>
      <c r="J17" s="94"/>
      <c r="K17" s="96">
        <f>IF('住戸入力'!M17="","",'住戸入力'!M17)</f>
      </c>
      <c r="L17" s="1">
        <f>IF('住戸入力'!N17="","",'住戸入力'!N17)</f>
      </c>
      <c r="M17" s="1">
        <f>IF('住戸入力'!O17="","",'住戸入力'!O17)</f>
      </c>
      <c r="N17" s="1">
        <f>IF('住戸入力'!P17="","",'住戸入力'!P17)</f>
      </c>
      <c r="O17" s="1">
        <f>IF('住戸入力'!Q17="","",'住戸入力'!Q17)</f>
      </c>
      <c r="P17" s="1">
        <f>IF('住戸入力'!R17="","",'住戸入力'!R17)</f>
      </c>
      <c r="Q17" s="1">
        <f>IF('住戸入力'!S17="","",'住戸入力'!S17)</f>
      </c>
      <c r="R17" s="1">
        <f>IF('住戸入力'!T17="","",'住戸入力'!T17)</f>
      </c>
      <c r="S17" s="58">
        <f>IF('住戸入力'!U17="","",'住戸入力'!U17)</f>
      </c>
      <c r="T17" s="15"/>
    </row>
    <row r="18" spans="1:20" ht="16.5" customHeight="1">
      <c r="A18" s="36"/>
      <c r="B18" s="50">
        <f>IF('住戸入力'!B18="","",'住戸入力'!B18)</f>
      </c>
      <c r="C18" s="30">
        <f>IF('住戸入力'!C18="","",'住戸入力'!C18)</f>
      </c>
      <c r="D18" s="31">
        <f>IF('住戸入力'!D18="","",'住戸入力'!D18)</f>
      </c>
      <c r="E18" s="49">
        <f>IF('住戸入力'!E18="","",'住戸入力'!E18)</f>
      </c>
      <c r="F18" s="412"/>
      <c r="G18" s="413"/>
      <c r="H18" s="75"/>
      <c r="I18" s="75"/>
      <c r="J18" s="94"/>
      <c r="K18" s="96">
        <f>IF('住戸入力'!M18="","",'住戸入力'!M18)</f>
      </c>
      <c r="L18" s="1">
        <f>IF('住戸入力'!N18="","",'住戸入力'!N18)</f>
      </c>
      <c r="M18" s="1">
        <f>IF('住戸入力'!O18="","",'住戸入力'!O18)</f>
      </c>
      <c r="N18" s="1">
        <f>IF('住戸入力'!P18="","",'住戸入力'!P18)</f>
      </c>
      <c r="O18" s="1">
        <f>IF('住戸入力'!Q18="","",'住戸入力'!Q18)</f>
      </c>
      <c r="P18" s="1">
        <f>IF('住戸入力'!R18="","",'住戸入力'!R18)</f>
      </c>
      <c r="Q18" s="1">
        <f>IF('住戸入力'!S18="","",'住戸入力'!S18)</f>
      </c>
      <c r="R18" s="1">
        <f>IF('住戸入力'!T18="","",'住戸入力'!T18)</f>
      </c>
      <c r="S18" s="58">
        <f>IF('住戸入力'!U18="","",'住戸入力'!U18)</f>
      </c>
      <c r="T18" s="15"/>
    </row>
    <row r="19" spans="1:20" ht="16.5" customHeight="1">
      <c r="A19" s="36"/>
      <c r="B19" s="50">
        <f>IF('住戸入力'!B19="","",'住戸入力'!B19)</f>
      </c>
      <c r="C19" s="30">
        <f>IF('住戸入力'!C19="","",'住戸入力'!C19)</f>
      </c>
      <c r="D19" s="31">
        <f>IF('住戸入力'!D19="","",'住戸入力'!D19)</f>
      </c>
      <c r="E19" s="51">
        <f>IF('住戸入力'!E19="","",'住戸入力'!E19)</f>
      </c>
      <c r="F19" s="412"/>
      <c r="G19" s="413"/>
      <c r="H19" s="75"/>
      <c r="I19" s="75"/>
      <c r="J19" s="94"/>
      <c r="K19" s="96">
        <f>IF('住戸入力'!M19="","",'住戸入力'!M19)</f>
      </c>
      <c r="L19" s="1">
        <f>IF('住戸入力'!N19="","",'住戸入力'!N19)</f>
      </c>
      <c r="M19" s="1">
        <f>IF('住戸入力'!O19="","",'住戸入力'!O19)</f>
      </c>
      <c r="N19" s="1">
        <f>IF('住戸入力'!P19="","",'住戸入力'!P19)</f>
      </c>
      <c r="O19" s="1">
        <f>IF('住戸入力'!Q19="","",'住戸入力'!Q19)</f>
      </c>
      <c r="P19" s="1">
        <f>IF('住戸入力'!R19="","",'住戸入力'!R19)</f>
      </c>
      <c r="Q19" s="1">
        <f>IF('住戸入力'!S19="","",'住戸入力'!S19)</f>
      </c>
      <c r="R19" s="1">
        <f>IF('住戸入力'!T19="","",'住戸入力'!T19)</f>
      </c>
      <c r="S19" s="58">
        <f>IF('住戸入力'!U19="","",'住戸入力'!U19)</f>
      </c>
      <c r="T19" s="15"/>
    </row>
    <row r="20" spans="1:20" ht="16.5" customHeight="1">
      <c r="A20" s="36"/>
      <c r="B20" s="48">
        <f>IF('住戸入力'!B20="","",'住戸入力'!B20)</f>
      </c>
      <c r="C20" s="30">
        <f>IF('住戸入力'!C20="","",'住戸入力'!C20)</f>
      </c>
      <c r="D20" s="31">
        <f>IF('住戸入力'!D20="","",'住戸入力'!D20)</f>
      </c>
      <c r="E20" s="51">
        <f>IF('住戸入力'!E20="","",'住戸入力'!E20)</f>
      </c>
      <c r="F20" s="412"/>
      <c r="G20" s="413"/>
      <c r="H20" s="75"/>
      <c r="I20" s="75"/>
      <c r="J20" s="94"/>
      <c r="K20" s="96">
        <f>IF('住戸入力'!M20="","",'住戸入力'!M20)</f>
      </c>
      <c r="L20" s="1">
        <f>IF('住戸入力'!N20="","",'住戸入力'!N20)</f>
      </c>
      <c r="M20" s="1">
        <f>IF('住戸入力'!O20="","",'住戸入力'!O20)</f>
      </c>
      <c r="N20" s="1">
        <f>IF('住戸入力'!P20="","",'住戸入力'!P20)</f>
      </c>
      <c r="O20" s="1">
        <f>IF('住戸入力'!Q20="","",'住戸入力'!Q20)</f>
      </c>
      <c r="P20" s="1">
        <f>IF('住戸入力'!R20="","",'住戸入力'!R20)</f>
      </c>
      <c r="Q20" s="1">
        <f>IF('住戸入力'!S20="","",'住戸入力'!S20)</f>
      </c>
      <c r="R20" s="1">
        <f>IF('住戸入力'!T20="","",'住戸入力'!T20)</f>
      </c>
      <c r="S20" s="58">
        <f>IF('住戸入力'!U20="","",'住戸入力'!U20)</f>
      </c>
      <c r="T20" s="15"/>
    </row>
    <row r="21" spans="1:20" ht="16.5" customHeight="1">
      <c r="A21" s="36"/>
      <c r="B21" s="48">
        <f>IF('住戸入力'!B21="","",'住戸入力'!B21)</f>
      </c>
      <c r="C21" s="30">
        <f>IF('住戸入力'!C21="","",'住戸入力'!C21)</f>
      </c>
      <c r="D21" s="31">
        <f>IF('住戸入力'!D21="","",'住戸入力'!D21)</f>
      </c>
      <c r="E21" s="51">
        <f>IF('住戸入力'!E21="","",'住戸入力'!E21)</f>
      </c>
      <c r="F21" s="412"/>
      <c r="G21" s="413"/>
      <c r="H21" s="75"/>
      <c r="I21" s="75"/>
      <c r="J21" s="94"/>
      <c r="K21" s="96">
        <f>IF('住戸入力'!M21="","",'住戸入力'!M21)</f>
      </c>
      <c r="L21" s="1">
        <f>IF('住戸入力'!N21="","",'住戸入力'!N21)</f>
      </c>
      <c r="M21" s="1">
        <f>IF('住戸入力'!O21="","",'住戸入力'!O21)</f>
      </c>
      <c r="N21" s="1">
        <f>IF('住戸入力'!P21="","",'住戸入力'!P21)</f>
      </c>
      <c r="O21" s="1">
        <f>IF('住戸入力'!Q21="","",'住戸入力'!Q21)</f>
      </c>
      <c r="P21" s="1">
        <f>IF('住戸入力'!R21="","",'住戸入力'!R21)</f>
      </c>
      <c r="Q21" s="1">
        <f>IF('住戸入力'!S21="","",'住戸入力'!S21)</f>
      </c>
      <c r="R21" s="1">
        <f>IF('住戸入力'!T21="","",'住戸入力'!T21)</f>
      </c>
      <c r="S21" s="58">
        <f>IF('住戸入力'!U21="","",'住戸入力'!U21)</f>
      </c>
      <c r="T21" s="15"/>
    </row>
    <row r="22" spans="1:20" ht="16.5" customHeight="1" thickBot="1">
      <c r="A22" s="36"/>
      <c r="B22" s="52">
        <f>IF('住戸入力'!B22="","",'住戸入力'!B22)</f>
      </c>
      <c r="C22" s="53">
        <f>IF('住戸入力'!C22="","",'住戸入力'!C22)</f>
      </c>
      <c r="D22" s="54">
        <f>IF('住戸入力'!D22="","",'住戸入力'!D22)</f>
      </c>
      <c r="E22" s="55">
        <f>IF('住戸入力'!E22="","",'住戸入力'!E22)</f>
      </c>
      <c r="F22" s="412"/>
      <c r="G22" s="413"/>
      <c r="H22" s="75"/>
      <c r="I22" s="75"/>
      <c r="J22" s="94"/>
      <c r="K22" s="97">
        <f>IF('住戸入力'!M22="","",'住戸入力'!M22)</f>
      </c>
      <c r="L22" s="59">
        <f>IF('住戸入力'!N22="","",'住戸入力'!N22)</f>
      </c>
      <c r="M22" s="59">
        <f>IF('住戸入力'!O22="","",'住戸入力'!O22)</f>
      </c>
      <c r="N22" s="59">
        <f>IF('住戸入力'!P22="","",'住戸入力'!P22)</f>
      </c>
      <c r="O22" s="59">
        <f>IF('住戸入力'!Q22="","",'住戸入力'!Q22)</f>
      </c>
      <c r="P22" s="59">
        <f>IF('住戸入力'!R22="","",'住戸入力'!R22)</f>
      </c>
      <c r="Q22" s="59">
        <f>IF('住戸入力'!S22="","",'住戸入力'!S22)</f>
      </c>
      <c r="R22" s="59">
        <f>IF('住戸入力'!T22="","",'住戸入力'!T22)</f>
      </c>
      <c r="S22" s="60">
        <f>IF('住戸入力'!U22="","",'住戸入力'!U22)</f>
      </c>
      <c r="T22" s="15"/>
    </row>
    <row r="23" spans="1:20" ht="17.25" customHeight="1" thickTop="1">
      <c r="A23" s="36"/>
      <c r="B23" s="92" t="s">
        <v>14</v>
      </c>
      <c r="C23" s="93"/>
      <c r="D23" s="76"/>
      <c r="E23" s="77"/>
      <c r="F23" s="78"/>
      <c r="G23" s="78"/>
      <c r="H23" s="78"/>
      <c r="I23" s="78"/>
      <c r="J23" s="414" t="s">
        <v>15</v>
      </c>
      <c r="K23" s="415"/>
      <c r="L23" s="79"/>
      <c r="M23" s="79"/>
      <c r="N23" s="79"/>
      <c r="O23" s="79"/>
      <c r="P23" s="79"/>
      <c r="Q23" s="79"/>
      <c r="R23" s="79"/>
      <c r="S23" s="79"/>
      <c r="T23" s="15"/>
    </row>
    <row r="24" spans="1:20" ht="17.25" customHeight="1">
      <c r="A24" s="36"/>
      <c r="B24" s="416" t="s">
        <v>27</v>
      </c>
      <c r="C24" s="417"/>
      <c r="D24" s="80"/>
      <c r="E24" s="81"/>
      <c r="F24" s="82"/>
      <c r="G24" s="82"/>
      <c r="H24" s="82"/>
      <c r="I24" s="82"/>
      <c r="J24" s="82"/>
      <c r="K24" s="83" t="s">
        <v>57</v>
      </c>
      <c r="L24" s="79"/>
      <c r="M24" s="79"/>
      <c r="N24" s="79"/>
      <c r="O24" s="79"/>
      <c r="P24" s="79"/>
      <c r="Q24" s="79"/>
      <c r="R24" s="79"/>
      <c r="S24" s="79"/>
      <c r="T24" s="16"/>
    </row>
    <row r="25" spans="1:20" ht="17.25" customHeight="1">
      <c r="A25" s="36"/>
      <c r="B25" s="416"/>
      <c r="C25" s="418"/>
      <c r="D25" s="84"/>
      <c r="E25" s="85"/>
      <c r="F25" s="86"/>
      <c r="G25" s="86"/>
      <c r="H25" s="86"/>
      <c r="I25" s="86"/>
      <c r="J25" s="86"/>
      <c r="K25" s="87" t="s">
        <v>58</v>
      </c>
      <c r="L25" s="79"/>
      <c r="M25" s="79"/>
      <c r="N25" s="79"/>
      <c r="O25" s="79"/>
      <c r="P25" s="79"/>
      <c r="Q25" s="79"/>
      <c r="R25" s="79"/>
      <c r="S25" s="79"/>
      <c r="T25" s="16"/>
    </row>
    <row r="26" spans="1:33" ht="41.25" customHeight="1" thickBot="1">
      <c r="A26" s="36"/>
      <c r="B26" s="73" t="s">
        <v>28</v>
      </c>
      <c r="C26" s="265" t="s">
        <v>16</v>
      </c>
      <c r="D26" s="88" t="s">
        <v>17</v>
      </c>
      <c r="E26" s="419" t="s">
        <v>60</v>
      </c>
      <c r="F26" s="420"/>
      <c r="G26" s="421" t="s">
        <v>59</v>
      </c>
      <c r="H26" s="422"/>
      <c r="I26" s="391" t="s">
        <v>18</v>
      </c>
      <c r="J26" s="392"/>
      <c r="K26" s="393"/>
      <c r="L26" s="423" t="s">
        <v>20</v>
      </c>
      <c r="M26" s="424"/>
      <c r="N26" s="424"/>
      <c r="O26" s="424"/>
      <c r="P26" s="424"/>
      <c r="Q26" s="424"/>
      <c r="R26" s="424"/>
      <c r="S26" s="425"/>
      <c r="T26" s="16"/>
      <c r="AG26" s="41"/>
    </row>
    <row r="27" spans="1:20" ht="16.5" customHeight="1" thickTop="1">
      <c r="A27" s="36"/>
      <c r="B27" s="44">
        <f>IF('住戸入力'!B27="","",'住戸入力'!B27)</f>
      </c>
      <c r="C27" s="61">
        <f>IF('住戸入力'!C27="","",'住戸入力'!C27)</f>
      </c>
      <c r="D27" s="98">
        <f>IF('住戸入力'!D27="","",'住戸入力'!D27)</f>
      </c>
      <c r="E27" s="426">
        <f>IF('住戸入力'!G27="","",'住戸入力'!G27)</f>
      </c>
      <c r="F27" s="427"/>
      <c r="G27" s="428">
        <f>IF($B27&lt;&gt;"",IF($C27="○",0.5,0.6),"")</f>
      </c>
      <c r="H27" s="429"/>
      <c r="I27" s="430">
        <f>IF('住戸入力'!K27="","",'住戸入力'!K27)</f>
      </c>
      <c r="J27" s="431"/>
      <c r="K27" s="432"/>
      <c r="L27" s="56">
        <f>IF('住戸入力'!N27="","",'住戸入力'!N27)</f>
      </c>
      <c r="M27" s="56">
        <f>IF('住戸入力'!O27="","",'住戸入力'!O27)</f>
      </c>
      <c r="N27" s="56">
        <f>IF('住戸入力'!P27="","",'住戸入力'!P27)</f>
      </c>
      <c r="O27" s="56">
        <f>IF('住戸入力'!Q27="","",'住戸入力'!Q27)</f>
      </c>
      <c r="P27" s="56">
        <f>IF('住戸入力'!R27="","",'住戸入力'!R27)</f>
      </c>
      <c r="Q27" s="56">
        <f>IF('住戸入力'!S27="","",'住戸入力'!S27)</f>
      </c>
      <c r="R27" s="56">
        <f>IF('住戸入力'!T27="","",'住戸入力'!T27)</f>
      </c>
      <c r="S27" s="57">
        <f>IF('住戸入力'!U27="","",'住戸入力'!U27)</f>
      </c>
      <c r="T27" s="15"/>
    </row>
    <row r="28" spans="1:20" ht="16.5" customHeight="1">
      <c r="A28" s="36"/>
      <c r="B28" s="50">
        <f>IF('住戸入力'!B28="","",'住戸入力'!B28)</f>
      </c>
      <c r="C28" s="25">
        <f>IF('住戸入力'!C28="","",'住戸入力'!C28)</f>
      </c>
      <c r="D28" s="69">
        <f>IF('住戸入力'!D28="","",'住戸入力'!D28)</f>
      </c>
      <c r="E28" s="433">
        <f>IF('住戸入力'!G28="","",'住戸入力'!G28)</f>
      </c>
      <c r="F28" s="434"/>
      <c r="G28" s="428">
        <f aca="true" t="shared" si="0" ref="G28:G39">IF($B28&lt;&gt;"",IF($C28="○",0.5,0.6),"")</f>
      </c>
      <c r="H28" s="429"/>
      <c r="I28" s="435">
        <f>IF('住戸入力'!K28="","",'住戸入力'!K28)</f>
      </c>
      <c r="J28" s="436"/>
      <c r="K28" s="437"/>
      <c r="L28" s="1">
        <f>IF('住戸入力'!N28="","",'住戸入力'!N28)</f>
      </c>
      <c r="M28" s="1">
        <f>IF('住戸入力'!O28="","",'住戸入力'!O28)</f>
      </c>
      <c r="N28" s="1">
        <f>IF('住戸入力'!P28="","",'住戸入力'!P28)</f>
      </c>
      <c r="O28" s="1">
        <f>IF('住戸入力'!Q28="","",'住戸入力'!Q28)</f>
      </c>
      <c r="P28" s="1">
        <f>IF('住戸入力'!R28="","",'住戸入力'!R28)</f>
      </c>
      <c r="Q28" s="1">
        <f>IF('住戸入力'!S28="","",'住戸入力'!S28)</f>
      </c>
      <c r="R28" s="1">
        <f>IF('住戸入力'!T28="","",'住戸入力'!T28)</f>
      </c>
      <c r="S28" s="58">
        <f>IF('住戸入力'!U28="","",'住戸入力'!U28)</f>
      </c>
      <c r="T28" s="15"/>
    </row>
    <row r="29" spans="1:20" ht="16.5" customHeight="1">
      <c r="A29" s="36"/>
      <c r="B29" s="48">
        <f>IF('住戸入力'!B29="","",'住戸入力'!B29)</f>
      </c>
      <c r="C29" s="25">
        <f>IF('住戸入力'!C29="","",'住戸入力'!C29)</f>
      </c>
      <c r="D29" s="69">
        <f>IF('住戸入力'!D29="","",'住戸入力'!D29)</f>
      </c>
      <c r="E29" s="433">
        <f>IF('住戸入力'!G29="","",'住戸入力'!G29)</f>
      </c>
      <c r="F29" s="434"/>
      <c r="G29" s="428">
        <f t="shared" si="0"/>
      </c>
      <c r="H29" s="429"/>
      <c r="I29" s="435">
        <f>IF('住戸入力'!K29="","",'住戸入力'!K29)</f>
      </c>
      <c r="J29" s="436"/>
      <c r="K29" s="437"/>
      <c r="L29" s="1">
        <f>IF('住戸入力'!N29="","",'住戸入力'!N29)</f>
      </c>
      <c r="M29" s="1">
        <f>IF('住戸入力'!O29="","",'住戸入力'!O29)</f>
      </c>
      <c r="N29" s="1">
        <f>IF('住戸入力'!P29="","",'住戸入力'!P29)</f>
      </c>
      <c r="O29" s="1">
        <f>IF('住戸入力'!Q29="","",'住戸入力'!Q29)</f>
      </c>
      <c r="P29" s="1">
        <f>IF('住戸入力'!R29="","",'住戸入力'!R29)</f>
      </c>
      <c r="Q29" s="1">
        <f>IF('住戸入力'!S29="","",'住戸入力'!S29)</f>
      </c>
      <c r="R29" s="1">
        <f>IF('住戸入力'!T29="","",'住戸入力'!T29)</f>
      </c>
      <c r="S29" s="58">
        <f>IF('住戸入力'!U29="","",'住戸入力'!U29)</f>
      </c>
      <c r="T29" s="15"/>
    </row>
    <row r="30" spans="1:20" ht="16.5" customHeight="1">
      <c r="A30" s="36"/>
      <c r="B30" s="48">
        <f>IF('住戸入力'!B30="","",'住戸入力'!B30)</f>
      </c>
      <c r="C30" s="25">
        <f>IF('住戸入力'!C30="","",'住戸入力'!C30)</f>
      </c>
      <c r="D30" s="69">
        <f>IF('住戸入力'!D30="","",'住戸入力'!D30)</f>
      </c>
      <c r="E30" s="433">
        <f>IF('住戸入力'!G30="","",'住戸入力'!G30)</f>
      </c>
      <c r="F30" s="434"/>
      <c r="G30" s="428">
        <f t="shared" si="0"/>
      </c>
      <c r="H30" s="429"/>
      <c r="I30" s="435">
        <f>IF('住戸入力'!K30="","",'住戸入力'!K30)</f>
      </c>
      <c r="J30" s="436"/>
      <c r="K30" s="437"/>
      <c r="L30" s="1">
        <f>IF('住戸入力'!N30="","",'住戸入力'!N30)</f>
      </c>
      <c r="M30" s="1">
        <f>IF('住戸入力'!O30="","",'住戸入力'!O30)</f>
      </c>
      <c r="N30" s="1">
        <f>IF('住戸入力'!P30="","",'住戸入力'!P30)</f>
      </c>
      <c r="O30" s="1">
        <f>IF('住戸入力'!Q30="","",'住戸入力'!Q30)</f>
      </c>
      <c r="P30" s="1">
        <f>IF('住戸入力'!R30="","",'住戸入力'!R30)</f>
      </c>
      <c r="Q30" s="1">
        <f>IF('住戸入力'!S30="","",'住戸入力'!S30)</f>
      </c>
      <c r="R30" s="1">
        <f>IF('住戸入力'!T30="","",'住戸入力'!T30)</f>
      </c>
      <c r="S30" s="58">
        <f>IF('住戸入力'!U30="","",'住戸入力'!U30)</f>
      </c>
      <c r="T30" s="15"/>
    </row>
    <row r="31" spans="1:20" ht="16.5" customHeight="1">
      <c r="A31" s="36"/>
      <c r="B31" s="48">
        <f>IF('住戸入力'!B31="","",'住戸入力'!B31)</f>
      </c>
      <c r="C31" s="25">
        <f>IF('住戸入力'!C31="","",'住戸入力'!C31)</f>
      </c>
      <c r="D31" s="69">
        <f>IF('住戸入力'!D31="","",'住戸入力'!D31)</f>
      </c>
      <c r="E31" s="433">
        <f>IF('住戸入力'!G31="","",'住戸入力'!G31)</f>
      </c>
      <c r="F31" s="434"/>
      <c r="G31" s="428">
        <f t="shared" si="0"/>
      </c>
      <c r="H31" s="429"/>
      <c r="I31" s="435">
        <f>IF('住戸入力'!K31="","",'住戸入力'!K31)</f>
      </c>
      <c r="J31" s="436"/>
      <c r="K31" s="437"/>
      <c r="L31" s="1">
        <f>IF('住戸入力'!N31="","",'住戸入力'!N31)</f>
      </c>
      <c r="M31" s="1">
        <f>IF('住戸入力'!O31="","",'住戸入力'!O31)</f>
      </c>
      <c r="N31" s="1">
        <f>IF('住戸入力'!P31="","",'住戸入力'!P31)</f>
      </c>
      <c r="O31" s="1">
        <f>IF('住戸入力'!Q31="","",'住戸入力'!Q31)</f>
      </c>
      <c r="P31" s="1">
        <f>IF('住戸入力'!R31="","",'住戸入力'!R31)</f>
      </c>
      <c r="Q31" s="1">
        <f>IF('住戸入力'!S31="","",'住戸入力'!S31)</f>
      </c>
      <c r="R31" s="1">
        <f>IF('住戸入力'!T31="","",'住戸入力'!T31)</f>
      </c>
      <c r="S31" s="58">
        <f>IF('住戸入力'!U31="","",'住戸入力'!U31)</f>
      </c>
      <c r="T31" s="15"/>
    </row>
    <row r="32" spans="1:20" ht="16.5" customHeight="1">
      <c r="A32" s="36"/>
      <c r="B32" s="48">
        <f>IF('住戸入力'!B32="","",'住戸入力'!B32)</f>
      </c>
      <c r="C32" s="25">
        <f>IF('住戸入力'!C32="","",'住戸入力'!C32)</f>
      </c>
      <c r="D32" s="69">
        <f>IF('住戸入力'!D32="","",'住戸入力'!D32)</f>
      </c>
      <c r="E32" s="433">
        <f>IF('住戸入力'!G32="","",'住戸入力'!G32)</f>
      </c>
      <c r="F32" s="434"/>
      <c r="G32" s="428">
        <f t="shared" si="0"/>
      </c>
      <c r="H32" s="429"/>
      <c r="I32" s="435">
        <f>IF('住戸入力'!K32="","",'住戸入力'!K32)</f>
      </c>
      <c r="J32" s="436"/>
      <c r="K32" s="437"/>
      <c r="L32" s="1">
        <f>IF('住戸入力'!N32="","",'住戸入力'!N32)</f>
      </c>
      <c r="M32" s="1">
        <f>IF('住戸入力'!O32="","",'住戸入力'!O32)</f>
      </c>
      <c r="N32" s="1">
        <f>IF('住戸入力'!P32="","",'住戸入力'!P32)</f>
      </c>
      <c r="O32" s="1">
        <f>IF('住戸入力'!Q32="","",'住戸入力'!Q32)</f>
      </c>
      <c r="P32" s="1">
        <f>IF('住戸入力'!R32="","",'住戸入力'!R32)</f>
      </c>
      <c r="Q32" s="1">
        <f>IF('住戸入力'!S32="","",'住戸入力'!S32)</f>
      </c>
      <c r="R32" s="1">
        <f>IF('住戸入力'!T32="","",'住戸入力'!T32)</f>
      </c>
      <c r="S32" s="58">
        <f>IF('住戸入力'!U32="","",'住戸入力'!U32)</f>
      </c>
      <c r="T32" s="15"/>
    </row>
    <row r="33" spans="1:20" ht="16.5" customHeight="1">
      <c r="A33" s="36"/>
      <c r="B33" s="48">
        <f>IF('住戸入力'!B33="","",'住戸入力'!B33)</f>
      </c>
      <c r="C33" s="25">
        <f>IF('住戸入力'!C33="","",'住戸入力'!C33)</f>
      </c>
      <c r="D33" s="69">
        <f>IF('住戸入力'!D33="","",'住戸入力'!D33)</f>
      </c>
      <c r="E33" s="433">
        <f>IF('住戸入力'!G33="","",'住戸入力'!G33)</f>
      </c>
      <c r="F33" s="434"/>
      <c r="G33" s="428">
        <f t="shared" si="0"/>
      </c>
      <c r="H33" s="429"/>
      <c r="I33" s="435">
        <f>IF('住戸入力'!K33="","",'住戸入力'!K33)</f>
      </c>
      <c r="J33" s="436"/>
      <c r="K33" s="437"/>
      <c r="L33" s="1">
        <f>IF('住戸入力'!N33="","",'住戸入力'!N33)</f>
      </c>
      <c r="M33" s="1">
        <f>IF('住戸入力'!O33="","",'住戸入力'!O33)</f>
      </c>
      <c r="N33" s="1">
        <f>IF('住戸入力'!P33="","",'住戸入力'!P33)</f>
      </c>
      <c r="O33" s="1">
        <f>IF('住戸入力'!Q33="","",'住戸入力'!Q33)</f>
      </c>
      <c r="P33" s="1">
        <f>IF('住戸入力'!R33="","",'住戸入力'!R33)</f>
      </c>
      <c r="Q33" s="1">
        <f>IF('住戸入力'!S33="","",'住戸入力'!S33)</f>
      </c>
      <c r="R33" s="1">
        <f>IF('住戸入力'!T33="","",'住戸入力'!T33)</f>
      </c>
      <c r="S33" s="58">
        <f>IF('住戸入力'!U33="","",'住戸入力'!U33)</f>
      </c>
      <c r="T33" s="15"/>
    </row>
    <row r="34" spans="1:20" ht="16.5" customHeight="1">
      <c r="A34" s="36"/>
      <c r="B34" s="48">
        <f>IF('住戸入力'!B34="","",'住戸入力'!B34)</f>
      </c>
      <c r="C34" s="25">
        <f>IF('住戸入力'!C34="","",'住戸入力'!C34)</f>
      </c>
      <c r="D34" s="69">
        <f>IF('住戸入力'!D34="","",'住戸入力'!D34)</f>
      </c>
      <c r="E34" s="433">
        <f>IF('住戸入力'!G34="","",'住戸入力'!G34)</f>
      </c>
      <c r="F34" s="434"/>
      <c r="G34" s="428">
        <f t="shared" si="0"/>
      </c>
      <c r="H34" s="429"/>
      <c r="I34" s="438">
        <f>IF('住戸入力'!K34="","",'住戸入力'!K34)</f>
      </c>
      <c r="J34" s="439"/>
      <c r="K34" s="440"/>
      <c r="L34" s="1">
        <f>IF('住戸入力'!N34="","",'住戸入力'!N34)</f>
      </c>
      <c r="M34" s="1">
        <f>IF('住戸入力'!O34="","",'住戸入力'!O34)</f>
      </c>
      <c r="N34" s="1">
        <f>IF('住戸入力'!P34="","",'住戸入力'!P34)</f>
      </c>
      <c r="O34" s="1">
        <f>IF('住戸入力'!Q34="","",'住戸入力'!Q34)</f>
      </c>
      <c r="P34" s="1">
        <f>IF('住戸入力'!R34="","",'住戸入力'!R34)</f>
      </c>
      <c r="Q34" s="1">
        <f>IF('住戸入力'!S34="","",'住戸入力'!S34)</f>
      </c>
      <c r="R34" s="1">
        <f>IF('住戸入力'!T34="","",'住戸入力'!T34)</f>
      </c>
      <c r="S34" s="58">
        <f>IF('住戸入力'!U34="","",'住戸入力'!U34)</f>
      </c>
      <c r="T34" s="15"/>
    </row>
    <row r="35" spans="1:20" ht="16.5" customHeight="1">
      <c r="A35" s="36"/>
      <c r="B35" s="50">
        <f>IF('住戸入力'!B35="","",'住戸入力'!B35)</f>
      </c>
      <c r="C35" s="25">
        <f>IF('住戸入力'!C35="","",'住戸入力'!C35)</f>
      </c>
      <c r="D35" s="69">
        <f>IF('住戸入力'!D35="","",'住戸入力'!D35)</f>
      </c>
      <c r="E35" s="433">
        <f>IF('住戸入力'!G35="","",'住戸入力'!G35)</f>
      </c>
      <c r="F35" s="434"/>
      <c r="G35" s="428">
        <f t="shared" si="0"/>
      </c>
      <c r="H35" s="429"/>
      <c r="I35" s="438">
        <f>IF('住戸入力'!K35="","",'住戸入力'!K35)</f>
      </c>
      <c r="J35" s="439"/>
      <c r="K35" s="440"/>
      <c r="L35" s="1">
        <f>IF('住戸入力'!N35="","",'住戸入力'!N35)</f>
      </c>
      <c r="M35" s="1">
        <f>IF('住戸入力'!O35="","",'住戸入力'!O35)</f>
      </c>
      <c r="N35" s="1">
        <f>IF('住戸入力'!P35="","",'住戸入力'!P35)</f>
      </c>
      <c r="O35" s="1">
        <f>IF('住戸入力'!Q35="","",'住戸入力'!Q35)</f>
      </c>
      <c r="P35" s="1">
        <f>IF('住戸入力'!R35="","",'住戸入力'!R35)</f>
      </c>
      <c r="Q35" s="1">
        <f>IF('住戸入力'!S35="","",'住戸入力'!S35)</f>
      </c>
      <c r="R35" s="1">
        <f>IF('住戸入力'!T35="","",'住戸入力'!T35)</f>
      </c>
      <c r="S35" s="58">
        <f>IF('住戸入力'!U35="","",'住戸入力'!U35)</f>
      </c>
      <c r="T35" s="15"/>
    </row>
    <row r="36" spans="1:20" ht="16.5" customHeight="1">
      <c r="A36" s="36"/>
      <c r="B36" s="50">
        <f>IF('住戸入力'!B36="","",'住戸入力'!B36)</f>
      </c>
      <c r="C36" s="25">
        <f>IF('住戸入力'!C36="","",'住戸入力'!C36)</f>
      </c>
      <c r="D36" s="69">
        <f>IF('住戸入力'!D36="","",'住戸入力'!D36)</f>
      </c>
      <c r="E36" s="433">
        <f>IF('住戸入力'!G36="","",'住戸入力'!G36)</f>
      </c>
      <c r="F36" s="434"/>
      <c r="G36" s="428">
        <f t="shared" si="0"/>
      </c>
      <c r="H36" s="429"/>
      <c r="I36" s="438">
        <f>IF('住戸入力'!K36="","",'住戸入力'!K36)</f>
      </c>
      <c r="J36" s="439"/>
      <c r="K36" s="440"/>
      <c r="L36" s="1">
        <f>IF('住戸入力'!N36="","",'住戸入力'!N36)</f>
      </c>
      <c r="M36" s="1">
        <f>IF('住戸入力'!O36="","",'住戸入力'!O36)</f>
      </c>
      <c r="N36" s="1">
        <f>IF('住戸入力'!P36="","",'住戸入力'!P36)</f>
      </c>
      <c r="O36" s="1">
        <f>IF('住戸入力'!Q36="","",'住戸入力'!Q36)</f>
      </c>
      <c r="P36" s="1">
        <f>IF('住戸入力'!R36="","",'住戸入力'!R36)</f>
      </c>
      <c r="Q36" s="1">
        <f>IF('住戸入力'!S36="","",'住戸入力'!S36)</f>
      </c>
      <c r="R36" s="1">
        <f>IF('住戸入力'!T36="","",'住戸入力'!T36)</f>
      </c>
      <c r="S36" s="58">
        <f>IF('住戸入力'!U36="","",'住戸入力'!U36)</f>
      </c>
      <c r="T36" s="15"/>
    </row>
    <row r="37" spans="1:20" ht="16.5" customHeight="1">
      <c r="A37" s="36"/>
      <c r="B37" s="50">
        <f>IF('住戸入力'!B37="","",'住戸入力'!B37)</f>
      </c>
      <c r="C37" s="25">
        <f>IF('住戸入力'!C37="","",'住戸入力'!C37)</f>
      </c>
      <c r="D37" s="69">
        <f>IF('住戸入力'!D37="","",'住戸入力'!D37)</f>
      </c>
      <c r="E37" s="433">
        <f>IF('住戸入力'!G37="","",'住戸入力'!G37)</f>
      </c>
      <c r="F37" s="434"/>
      <c r="G37" s="428">
        <f t="shared" si="0"/>
      </c>
      <c r="H37" s="429"/>
      <c r="I37" s="438">
        <f>IF('住戸入力'!K37="","",'住戸入力'!K37)</f>
      </c>
      <c r="J37" s="439"/>
      <c r="K37" s="440"/>
      <c r="L37" s="1">
        <f>IF('住戸入力'!N37="","",'住戸入力'!N37)</f>
      </c>
      <c r="M37" s="1">
        <f>IF('住戸入力'!O37="","",'住戸入力'!O37)</f>
      </c>
      <c r="N37" s="1">
        <f>IF('住戸入力'!P37="","",'住戸入力'!P37)</f>
      </c>
      <c r="O37" s="1">
        <f>IF('住戸入力'!Q37="","",'住戸入力'!Q37)</f>
      </c>
      <c r="P37" s="1">
        <f>IF('住戸入力'!R37="","",'住戸入力'!R37)</f>
      </c>
      <c r="Q37" s="1">
        <f>IF('住戸入力'!S37="","",'住戸入力'!S37)</f>
      </c>
      <c r="R37" s="1">
        <f>IF('住戸入力'!T37="","",'住戸入力'!T37)</f>
      </c>
      <c r="S37" s="58">
        <f>IF('住戸入力'!U37="","",'住戸入力'!U37)</f>
      </c>
      <c r="T37" s="15"/>
    </row>
    <row r="38" spans="1:20" ht="16.5" customHeight="1">
      <c r="A38" s="36"/>
      <c r="B38" s="50">
        <f>IF('住戸入力'!B38="","",'住戸入力'!B38)</f>
      </c>
      <c r="C38" s="25">
        <f>IF('住戸入力'!C38="","",'住戸入力'!C38)</f>
      </c>
      <c r="D38" s="69">
        <f>IF('住戸入力'!D38="","",'住戸入力'!D38)</f>
      </c>
      <c r="E38" s="433">
        <f>IF('住戸入力'!G38="","",'住戸入力'!G38)</f>
      </c>
      <c r="F38" s="434"/>
      <c r="G38" s="428">
        <f t="shared" si="0"/>
      </c>
      <c r="H38" s="429"/>
      <c r="I38" s="438">
        <f>IF('住戸入力'!K38="","",'住戸入力'!K38)</f>
      </c>
      <c r="J38" s="439"/>
      <c r="K38" s="440"/>
      <c r="L38" s="1">
        <f>IF('住戸入力'!N38="","",'住戸入力'!N38)</f>
      </c>
      <c r="M38" s="1">
        <f>IF('住戸入力'!O38="","",'住戸入力'!O38)</f>
      </c>
      <c r="N38" s="1">
        <f>IF('住戸入力'!P38="","",'住戸入力'!P38)</f>
      </c>
      <c r="O38" s="1">
        <f>IF('住戸入力'!Q38="","",'住戸入力'!Q38)</f>
      </c>
      <c r="P38" s="1">
        <f>IF('住戸入力'!R38="","",'住戸入力'!R38)</f>
      </c>
      <c r="Q38" s="1">
        <f>IF('住戸入力'!S38="","",'住戸入力'!S38)</f>
      </c>
      <c r="R38" s="1">
        <f>IF('住戸入力'!T38="","",'住戸入力'!T38)</f>
      </c>
      <c r="S38" s="58">
        <f>IF('住戸入力'!U38="","",'住戸入力'!U38)</f>
      </c>
      <c r="T38" s="15"/>
    </row>
    <row r="39" spans="1:20" ht="16.5" customHeight="1">
      <c r="A39" s="36"/>
      <c r="B39" s="50">
        <f>IF('住戸入力'!B39="","",'住戸入力'!B39)</f>
      </c>
      <c r="C39" s="25">
        <f>IF('住戸入力'!C39="","",'住戸入力'!C39)</f>
      </c>
      <c r="D39" s="69">
        <f>IF('住戸入力'!D39="","",'住戸入力'!D39)</f>
      </c>
      <c r="E39" s="433">
        <f>IF('住戸入力'!G39="","",'住戸入力'!G39)</f>
      </c>
      <c r="F39" s="434"/>
      <c r="G39" s="428">
        <f t="shared" si="0"/>
      </c>
      <c r="H39" s="429"/>
      <c r="I39" s="438">
        <f>IF('住戸入力'!K39="","",'住戸入力'!K39)</f>
      </c>
      <c r="J39" s="439"/>
      <c r="K39" s="440"/>
      <c r="L39" s="1">
        <f>IF('住戸入力'!N39="","",'住戸入力'!N39)</f>
      </c>
      <c r="M39" s="1">
        <f>IF('住戸入力'!O39="","",'住戸入力'!O39)</f>
      </c>
      <c r="N39" s="1">
        <f>IF('住戸入力'!P39="","",'住戸入力'!P39)</f>
      </c>
      <c r="O39" s="1">
        <f>IF('住戸入力'!Q39="","",'住戸入力'!Q39)</f>
      </c>
      <c r="P39" s="1">
        <f>IF('住戸入力'!R39="","",'住戸入力'!R39)</f>
      </c>
      <c r="Q39" s="1">
        <f>IF('住戸入力'!S39="","",'住戸入力'!S39)</f>
      </c>
      <c r="R39" s="1">
        <f>IF('住戸入力'!T39="","",'住戸入力'!T39)</f>
      </c>
      <c r="S39" s="58">
        <f>IF('住戸入力'!U39="","",'住戸入力'!U39)</f>
      </c>
      <c r="T39" s="15"/>
    </row>
    <row r="40" spans="1:20" ht="16.5" customHeight="1">
      <c r="A40" s="36"/>
      <c r="B40" s="48">
        <f>IF('住戸入力'!B40="","",'住戸入力'!B40)</f>
      </c>
      <c r="C40" s="25">
        <f>IF('住戸入力'!C40="","",'住戸入力'!C40)</f>
      </c>
      <c r="D40" s="69">
        <f>IF('住戸入力'!D40="","",'住戸入力'!D40)</f>
      </c>
      <c r="E40" s="433">
        <f>IF('住戸入力'!G40="","",'住戸入力'!G40)</f>
      </c>
      <c r="F40" s="434"/>
      <c r="G40" s="441">
        <f>IF($B40&lt;&gt;"",IF($C40="○",0.5,0.6),"")</f>
      </c>
      <c r="H40" s="442"/>
      <c r="I40" s="438">
        <f>IF('住戸入力'!K40="","",'住戸入力'!K40)</f>
      </c>
      <c r="J40" s="439"/>
      <c r="K40" s="440"/>
      <c r="L40" s="1">
        <f>IF('住戸入力'!N40="","",'住戸入力'!N40)</f>
      </c>
      <c r="M40" s="1">
        <f>IF('住戸入力'!O40="","",'住戸入力'!O40)</f>
      </c>
      <c r="N40" s="1">
        <f>IF('住戸入力'!P40="","",'住戸入力'!P40)</f>
      </c>
      <c r="O40" s="1">
        <f>IF('住戸入力'!Q40="","",'住戸入力'!Q40)</f>
      </c>
      <c r="P40" s="1">
        <f>IF('住戸入力'!R40="","",'住戸入力'!R40)</f>
      </c>
      <c r="Q40" s="1">
        <f>IF('住戸入力'!S40="","",'住戸入力'!S40)</f>
      </c>
      <c r="R40" s="1">
        <f>IF('住戸入力'!T40="","",'住戸入力'!T40)</f>
      </c>
      <c r="S40" s="58">
        <f>IF('住戸入力'!U40="","",'住戸入力'!U40)</f>
      </c>
      <c r="T40" s="15"/>
    </row>
    <row r="41" spans="1:20" ht="16.5" customHeight="1">
      <c r="A41" s="36"/>
      <c r="B41" s="48">
        <f>IF('住戸入力'!B41="","",'住戸入力'!B41)</f>
      </c>
      <c r="C41" s="25">
        <f>IF('住戸入力'!C41="","",'住戸入力'!C41)</f>
      </c>
      <c r="D41" s="69">
        <f>IF('住戸入力'!D41="","",'住戸入力'!D41)</f>
      </c>
      <c r="E41" s="433">
        <f>IF('住戸入力'!G41="","",'住戸入力'!G41)</f>
      </c>
      <c r="F41" s="434"/>
      <c r="G41" s="441">
        <f>IF($B41&lt;&gt;"",IF($C41="○",0.5,0.6),"")</f>
      </c>
      <c r="H41" s="442"/>
      <c r="I41" s="438">
        <f>IF('住戸入力'!K41="","",'住戸入力'!K41)</f>
      </c>
      <c r="J41" s="439"/>
      <c r="K41" s="440"/>
      <c r="L41" s="1">
        <f>IF('住戸入力'!N41="","",'住戸入力'!N41)</f>
      </c>
      <c r="M41" s="1">
        <f>IF('住戸入力'!O41="","",'住戸入力'!O41)</f>
      </c>
      <c r="N41" s="1">
        <f>IF('住戸入力'!P41="","",'住戸入力'!P41)</f>
      </c>
      <c r="O41" s="1">
        <f>IF('住戸入力'!Q41="","",'住戸入力'!Q41)</f>
      </c>
      <c r="P41" s="1">
        <f>IF('住戸入力'!R41="","",'住戸入力'!R41)</f>
      </c>
      <c r="Q41" s="1">
        <f>IF('住戸入力'!S41="","",'住戸入力'!S41)</f>
      </c>
      <c r="R41" s="1">
        <f>IF('住戸入力'!T41="","",'住戸入力'!T41)</f>
      </c>
      <c r="S41" s="58">
        <f>IF('住戸入力'!U41="","",'住戸入力'!U41)</f>
      </c>
      <c r="T41" s="15"/>
    </row>
    <row r="42" spans="1:20" ht="16.5" customHeight="1">
      <c r="A42" s="36"/>
      <c r="B42" s="48">
        <f>IF('住戸入力'!B42="","",'住戸入力'!B42)</f>
      </c>
      <c r="C42" s="25">
        <f>IF('住戸入力'!C42="","",'住戸入力'!C42)</f>
      </c>
      <c r="D42" s="69">
        <f>IF('住戸入力'!D42="","",'住戸入力'!D42)</f>
      </c>
      <c r="E42" s="433">
        <f>IF('住戸入力'!G42="","",'住戸入力'!G42)</f>
      </c>
      <c r="F42" s="434"/>
      <c r="G42" s="441">
        <f>IF($B42&lt;&gt;"",IF($C42="○",0.5,0.6),"")</f>
      </c>
      <c r="H42" s="442"/>
      <c r="I42" s="438">
        <f>IF('住戸入力'!K42="","",'住戸入力'!K42)</f>
      </c>
      <c r="J42" s="439"/>
      <c r="K42" s="440"/>
      <c r="L42" s="1">
        <f>IF('住戸入力'!N42="","",'住戸入力'!N42)</f>
      </c>
      <c r="M42" s="1">
        <f>IF('住戸入力'!O42="","",'住戸入力'!O42)</f>
      </c>
      <c r="N42" s="1">
        <f>IF('住戸入力'!P42="","",'住戸入力'!P42)</f>
      </c>
      <c r="O42" s="1">
        <f>IF('住戸入力'!Q42="","",'住戸入力'!Q42)</f>
      </c>
      <c r="P42" s="1">
        <f>IF('住戸入力'!R42="","",'住戸入力'!R42)</f>
      </c>
      <c r="Q42" s="1">
        <f>IF('住戸入力'!S42="","",'住戸入力'!S42)</f>
      </c>
      <c r="R42" s="1">
        <f>IF('住戸入力'!T42="","",'住戸入力'!T42)</f>
      </c>
      <c r="S42" s="58">
        <f>IF('住戸入力'!U42="","",'住戸入力'!U42)</f>
      </c>
      <c r="T42" s="15"/>
    </row>
    <row r="43" spans="1:20" ht="16.5" customHeight="1" thickBot="1">
      <c r="A43" s="36"/>
      <c r="B43" s="52">
        <f>IF('住戸入力'!B43="","",'住戸入力'!B43)</f>
      </c>
      <c r="C43" s="62">
        <f>IF('住戸入力'!C43="","",'住戸入力'!C43)</f>
      </c>
      <c r="D43" s="99">
        <f>IF('住戸入力'!D43="","",'住戸入力'!D43)</f>
      </c>
      <c r="E43" s="443">
        <f>IF('住戸入力'!G43="","",'住戸入力'!G43)</f>
      </c>
      <c r="F43" s="444"/>
      <c r="G43" s="441">
        <f>IF($B43&lt;&gt;"",IF($C43="○",0.5,0.6),"")</f>
      </c>
      <c r="H43" s="442"/>
      <c r="I43" s="445">
        <f>IF('住戸入力'!K43="","",'住戸入力'!K43)</f>
      </c>
      <c r="J43" s="446"/>
      <c r="K43" s="447"/>
      <c r="L43" s="59">
        <f>IF('住戸入力'!N43="","",'住戸入力'!N43)</f>
      </c>
      <c r="M43" s="59">
        <f>IF('住戸入力'!O43="","",'住戸入力'!O43)</f>
      </c>
      <c r="N43" s="59">
        <f>IF('住戸入力'!P43="","",'住戸入力'!P43)</f>
      </c>
      <c r="O43" s="59">
        <f>IF('住戸入力'!Q43="","",'住戸入力'!Q43)</f>
      </c>
      <c r="P43" s="59">
        <f>IF('住戸入力'!R43="","",'住戸入力'!R43)</f>
      </c>
      <c r="Q43" s="59">
        <f>IF('住戸入力'!S43="","",'住戸入力'!S43)</f>
      </c>
      <c r="R43" s="59">
        <f>IF('住戸入力'!T43="","",'住戸入力'!T43)</f>
      </c>
      <c r="S43" s="60">
        <f>IF('住戸入力'!U43="","",'住戸入力'!U43)</f>
      </c>
      <c r="T43" s="15"/>
    </row>
    <row r="44" spans="1:20" ht="4.5" customHeight="1" thickTop="1">
      <c r="A44" s="36"/>
      <c r="B44" s="11"/>
      <c r="C44" s="11"/>
      <c r="D44" s="11"/>
      <c r="E44" s="11"/>
      <c r="F44" s="11"/>
      <c r="G44" s="11"/>
      <c r="H44" s="11"/>
      <c r="I44" s="11"/>
      <c r="J44" s="11"/>
      <c r="K44" s="11"/>
      <c r="L44" s="11"/>
      <c r="M44" s="11"/>
      <c r="N44" s="11"/>
      <c r="O44" s="11"/>
      <c r="P44" s="12"/>
      <c r="Q44" s="12"/>
      <c r="R44" s="12"/>
      <c r="S44" s="12"/>
      <c r="T44" s="16"/>
    </row>
    <row r="45" spans="1:39" ht="12.75">
      <c r="A45" s="36"/>
      <c r="B45" s="448" t="s">
        <v>6</v>
      </c>
      <c r="C45" s="449"/>
      <c r="D45" s="449"/>
      <c r="E45" s="449"/>
      <c r="F45" s="449"/>
      <c r="G45" s="449"/>
      <c r="H45" s="449"/>
      <c r="I45" s="449"/>
      <c r="J45" s="449"/>
      <c r="K45" s="449"/>
      <c r="L45" s="449"/>
      <c r="M45" s="449"/>
      <c r="N45" s="449"/>
      <c r="O45" s="449"/>
      <c r="P45" s="449"/>
      <c r="Q45" s="449"/>
      <c r="R45" s="449"/>
      <c r="S45" s="450"/>
      <c r="T45" s="15"/>
      <c r="AG45" s="42"/>
      <c r="AH45" s="42"/>
      <c r="AI45" s="42"/>
      <c r="AJ45" s="42"/>
      <c r="AK45" s="42"/>
      <c r="AL45" s="42"/>
      <c r="AM45" s="42"/>
    </row>
    <row r="46" spans="1:39" ht="12.75">
      <c r="A46" s="36"/>
      <c r="B46" s="17"/>
      <c r="C46" s="26"/>
      <c r="D46" s="26"/>
      <c r="E46" s="26"/>
      <c r="F46" s="26"/>
      <c r="G46" s="26"/>
      <c r="H46" s="26"/>
      <c r="I46" s="26"/>
      <c r="J46" s="26"/>
      <c r="K46" s="26"/>
      <c r="L46" s="18"/>
      <c r="M46" s="26"/>
      <c r="N46" s="26"/>
      <c r="O46" s="26"/>
      <c r="P46" s="26"/>
      <c r="Q46" s="26"/>
      <c r="R46" s="26"/>
      <c r="S46" s="19"/>
      <c r="T46" s="15"/>
      <c r="AF46" s="42"/>
      <c r="AG46" s="42"/>
      <c r="AH46" s="42"/>
      <c r="AI46" s="42"/>
      <c r="AJ46" s="42"/>
      <c r="AK46" s="42"/>
      <c r="AL46" s="42"/>
      <c r="AM46" s="42"/>
    </row>
    <row r="47" spans="1:39" ht="12.75">
      <c r="A47" s="36"/>
      <c r="B47" s="17"/>
      <c r="C47" s="26"/>
      <c r="D47" s="26"/>
      <c r="E47" s="16"/>
      <c r="F47" s="16"/>
      <c r="G47" s="16"/>
      <c r="H47" s="16"/>
      <c r="I47" s="16"/>
      <c r="J47" s="16"/>
      <c r="K47" s="16"/>
      <c r="L47" s="16"/>
      <c r="M47" s="16"/>
      <c r="N47" s="16"/>
      <c r="O47" s="26"/>
      <c r="P47" s="26"/>
      <c r="Q47" s="26"/>
      <c r="R47" s="26"/>
      <c r="S47" s="19"/>
      <c r="T47" s="15"/>
      <c r="AF47" s="42"/>
      <c r="AG47" s="42"/>
      <c r="AH47" s="42"/>
      <c r="AI47" s="42"/>
      <c r="AJ47" s="42"/>
      <c r="AK47" s="42"/>
      <c r="AL47" s="42"/>
      <c r="AM47" s="42"/>
    </row>
    <row r="48" spans="1:39" ht="12.75">
      <c r="A48" s="36"/>
      <c r="B48" s="17"/>
      <c r="C48" s="26"/>
      <c r="D48" s="26"/>
      <c r="E48" s="16"/>
      <c r="F48" s="16"/>
      <c r="G48" s="16"/>
      <c r="H48" s="16"/>
      <c r="I48" s="16"/>
      <c r="J48" s="16"/>
      <c r="K48" s="16"/>
      <c r="L48" s="16"/>
      <c r="M48" s="16"/>
      <c r="N48" s="16"/>
      <c r="O48" s="26"/>
      <c r="P48" s="26"/>
      <c r="Q48" s="26"/>
      <c r="R48" s="26"/>
      <c r="S48" s="19"/>
      <c r="T48" s="15"/>
      <c r="AF48" s="42"/>
      <c r="AG48" s="42"/>
      <c r="AH48" s="42"/>
      <c r="AJ48" s="42"/>
      <c r="AK48" s="42"/>
      <c r="AL48" s="42"/>
      <c r="AM48" s="42"/>
    </row>
    <row r="49" spans="1:39" ht="12.75">
      <c r="A49" s="36"/>
      <c r="B49" s="17"/>
      <c r="C49" s="26"/>
      <c r="D49" s="26"/>
      <c r="E49" s="16"/>
      <c r="F49" s="16"/>
      <c r="G49" s="16"/>
      <c r="H49" s="16"/>
      <c r="I49" s="16"/>
      <c r="J49" s="16"/>
      <c r="K49" s="16"/>
      <c r="L49" s="16"/>
      <c r="M49" s="16"/>
      <c r="N49" s="16"/>
      <c r="O49" s="26"/>
      <c r="P49" s="26"/>
      <c r="Q49" s="26"/>
      <c r="R49" s="26"/>
      <c r="S49" s="19"/>
      <c r="T49" s="15"/>
      <c r="AF49" s="42"/>
      <c r="AG49" s="42"/>
      <c r="AH49" s="42"/>
      <c r="AI49" s="42"/>
      <c r="AK49" s="42"/>
      <c r="AL49" s="42"/>
      <c r="AM49" s="42"/>
    </row>
    <row r="50" spans="1:39" ht="12.75">
      <c r="A50" s="36"/>
      <c r="B50" s="17"/>
      <c r="C50" s="26"/>
      <c r="D50" s="26"/>
      <c r="E50" s="16"/>
      <c r="F50" s="16"/>
      <c r="G50" s="16"/>
      <c r="H50" s="16"/>
      <c r="I50" s="16"/>
      <c r="J50" s="16"/>
      <c r="K50" s="16"/>
      <c r="L50" s="16"/>
      <c r="M50" s="16"/>
      <c r="N50" s="16"/>
      <c r="O50" s="26"/>
      <c r="P50" s="26"/>
      <c r="Q50" s="26"/>
      <c r="R50" s="26"/>
      <c r="S50" s="19"/>
      <c r="T50" s="15"/>
      <c r="AF50" s="42"/>
      <c r="AG50" s="42"/>
      <c r="AH50" s="42"/>
      <c r="AI50" s="42"/>
      <c r="AJ50" s="42"/>
      <c r="AL50" s="42"/>
      <c r="AM50" s="42"/>
    </row>
    <row r="51" spans="1:39" ht="12.75">
      <c r="A51" s="36"/>
      <c r="B51" s="20"/>
      <c r="C51" s="16"/>
      <c r="D51" s="16"/>
      <c r="E51" s="16"/>
      <c r="F51" s="16"/>
      <c r="G51" s="16"/>
      <c r="H51" s="16"/>
      <c r="I51" s="16"/>
      <c r="J51" s="16"/>
      <c r="K51" s="16"/>
      <c r="L51" s="16"/>
      <c r="M51" s="16"/>
      <c r="N51" s="16"/>
      <c r="O51" s="26"/>
      <c r="P51" s="26"/>
      <c r="Q51" s="26"/>
      <c r="R51" s="26"/>
      <c r="S51" s="19"/>
      <c r="T51" s="15"/>
      <c r="AF51" s="42"/>
      <c r="AG51" s="42"/>
      <c r="AH51" s="42"/>
      <c r="AI51" s="42"/>
      <c r="AJ51" s="42"/>
      <c r="AK51" s="42"/>
      <c r="AM51" s="42"/>
    </row>
    <row r="52" spans="1:38" ht="12.75">
      <c r="A52" s="36"/>
      <c r="B52" s="20"/>
      <c r="C52" s="16"/>
      <c r="D52" s="16"/>
      <c r="E52" s="16"/>
      <c r="F52" s="16"/>
      <c r="G52" s="16"/>
      <c r="H52" s="16"/>
      <c r="I52" s="16"/>
      <c r="J52" s="16"/>
      <c r="K52" s="16"/>
      <c r="L52" s="16"/>
      <c r="M52" s="26"/>
      <c r="N52" s="26"/>
      <c r="O52" s="26"/>
      <c r="P52" s="26"/>
      <c r="Q52" s="26"/>
      <c r="R52" s="26"/>
      <c r="S52" s="19"/>
      <c r="T52" s="15"/>
      <c r="AF52" s="42"/>
      <c r="AG52" s="42"/>
      <c r="AH52" s="42"/>
      <c r="AI52" s="42"/>
      <c r="AJ52" s="42"/>
      <c r="AK52" s="42"/>
      <c r="AL52" s="42"/>
    </row>
    <row r="53" spans="1:20" ht="12.75">
      <c r="A53" s="36"/>
      <c r="B53" s="20"/>
      <c r="C53" s="16"/>
      <c r="D53" s="16"/>
      <c r="E53" s="16"/>
      <c r="F53" s="16"/>
      <c r="G53" s="16"/>
      <c r="H53" s="16"/>
      <c r="I53" s="16"/>
      <c r="J53" s="16"/>
      <c r="K53" s="16"/>
      <c r="L53" s="16"/>
      <c r="M53" s="26"/>
      <c r="N53" s="26"/>
      <c r="O53" s="26"/>
      <c r="P53" s="26"/>
      <c r="Q53" s="26"/>
      <c r="R53" s="26"/>
      <c r="S53" s="19"/>
      <c r="T53" s="15"/>
    </row>
    <row r="54" spans="1:39" ht="12.75">
      <c r="A54" s="36"/>
      <c r="B54" s="20"/>
      <c r="C54" s="16"/>
      <c r="D54" s="16"/>
      <c r="E54" s="16"/>
      <c r="F54" s="16"/>
      <c r="G54" s="16"/>
      <c r="H54" s="16"/>
      <c r="I54" s="16"/>
      <c r="J54" s="16"/>
      <c r="K54" s="16"/>
      <c r="L54" s="16"/>
      <c r="M54" s="26"/>
      <c r="N54" s="26"/>
      <c r="O54" s="26"/>
      <c r="P54" s="26"/>
      <c r="Q54" s="26"/>
      <c r="R54" s="26"/>
      <c r="S54" s="19"/>
      <c r="T54" s="15"/>
      <c r="AF54" s="43"/>
      <c r="AG54" s="43"/>
      <c r="AH54" s="43"/>
      <c r="AI54" s="43"/>
      <c r="AJ54" s="43"/>
      <c r="AK54" s="43"/>
      <c r="AL54" s="43"/>
      <c r="AM54" s="43"/>
    </row>
    <row r="55" spans="1:39" ht="12.75">
      <c r="A55" s="36"/>
      <c r="B55" s="20"/>
      <c r="C55" s="16"/>
      <c r="D55" s="16"/>
      <c r="E55" s="16"/>
      <c r="F55" s="16"/>
      <c r="G55" s="16"/>
      <c r="H55" s="16"/>
      <c r="I55" s="16"/>
      <c r="J55" s="16"/>
      <c r="K55" s="16"/>
      <c r="L55" s="16"/>
      <c r="M55" s="26"/>
      <c r="N55" s="26"/>
      <c r="O55" s="26"/>
      <c r="P55" s="26"/>
      <c r="Q55" s="26"/>
      <c r="R55" s="26"/>
      <c r="S55" s="19"/>
      <c r="T55" s="15"/>
      <c r="AF55" s="43"/>
      <c r="AG55" s="43"/>
      <c r="AH55" s="43"/>
      <c r="AI55" s="43"/>
      <c r="AJ55" s="43"/>
      <c r="AK55" s="43"/>
      <c r="AL55" s="43"/>
      <c r="AM55" s="43"/>
    </row>
    <row r="56" spans="1:39" ht="12.75">
      <c r="A56" s="36"/>
      <c r="B56" s="20"/>
      <c r="C56" s="16"/>
      <c r="D56" s="16"/>
      <c r="E56" s="16"/>
      <c r="F56" s="16"/>
      <c r="G56" s="16"/>
      <c r="H56" s="16"/>
      <c r="I56" s="16"/>
      <c r="J56" s="16"/>
      <c r="K56" s="16"/>
      <c r="L56" s="16"/>
      <c r="M56" s="16"/>
      <c r="N56" s="26"/>
      <c r="O56" s="16"/>
      <c r="P56" s="16"/>
      <c r="Q56" s="16"/>
      <c r="R56" s="16"/>
      <c r="S56" s="21"/>
      <c r="T56" s="15"/>
      <c r="AF56" s="43"/>
      <c r="AG56" s="43"/>
      <c r="AH56" s="43"/>
      <c r="AI56" s="43"/>
      <c r="AJ56" s="43"/>
      <c r="AK56" s="43"/>
      <c r="AL56" s="43"/>
      <c r="AM56" s="43"/>
    </row>
    <row r="57" spans="1:39" ht="65.25" customHeight="1">
      <c r="A57" s="36"/>
      <c r="B57" s="20"/>
      <c r="C57" s="16"/>
      <c r="D57" s="16"/>
      <c r="E57" s="16"/>
      <c r="F57" s="16"/>
      <c r="G57" s="16"/>
      <c r="H57" s="16"/>
      <c r="I57" s="16"/>
      <c r="J57" s="16"/>
      <c r="K57" s="16"/>
      <c r="L57" s="16"/>
      <c r="M57" s="16"/>
      <c r="N57" s="26"/>
      <c r="O57" s="16"/>
      <c r="P57" s="16"/>
      <c r="Q57" s="16"/>
      <c r="R57" s="16"/>
      <c r="S57" s="21"/>
      <c r="T57" s="15"/>
      <c r="AF57" s="43"/>
      <c r="AG57" s="43"/>
      <c r="AH57" s="43"/>
      <c r="AI57" s="43"/>
      <c r="AJ57" s="43"/>
      <c r="AK57" s="43"/>
      <c r="AL57" s="43"/>
      <c r="AM57" s="43"/>
    </row>
    <row r="58" spans="1:39" ht="12.75">
      <c r="A58" s="36"/>
      <c r="B58" s="20"/>
      <c r="C58" s="16"/>
      <c r="D58" s="16"/>
      <c r="E58" s="16"/>
      <c r="F58" s="16"/>
      <c r="G58" s="16"/>
      <c r="H58" s="16"/>
      <c r="I58" s="16"/>
      <c r="J58" s="16"/>
      <c r="K58" s="16"/>
      <c r="L58" s="16"/>
      <c r="M58" s="16"/>
      <c r="N58" s="26"/>
      <c r="O58" s="16"/>
      <c r="P58" s="16"/>
      <c r="Q58" s="16"/>
      <c r="R58" s="16"/>
      <c r="S58" s="21"/>
      <c r="T58" s="15"/>
      <c r="AF58" s="43"/>
      <c r="AG58" s="43"/>
      <c r="AH58" s="43"/>
      <c r="AI58" s="43"/>
      <c r="AJ58" s="43"/>
      <c r="AK58" s="43"/>
      <c r="AL58" s="43"/>
      <c r="AM58" s="43"/>
    </row>
    <row r="59" spans="1:39" ht="12.75">
      <c r="A59" s="36"/>
      <c r="B59" s="20"/>
      <c r="C59" s="16"/>
      <c r="D59" s="16"/>
      <c r="E59" s="16"/>
      <c r="F59" s="16"/>
      <c r="G59" s="16"/>
      <c r="H59" s="16"/>
      <c r="I59" s="16"/>
      <c r="J59" s="16"/>
      <c r="K59" s="16"/>
      <c r="L59" s="16"/>
      <c r="M59" s="16"/>
      <c r="N59" s="26"/>
      <c r="O59" s="16"/>
      <c r="P59" s="16"/>
      <c r="Q59" s="16"/>
      <c r="R59" s="16"/>
      <c r="S59" s="21"/>
      <c r="T59" s="15"/>
      <c r="AF59" s="43"/>
      <c r="AG59" s="43"/>
      <c r="AH59" s="43"/>
      <c r="AI59" s="43"/>
      <c r="AJ59" s="43"/>
      <c r="AK59" s="43"/>
      <c r="AL59" s="43"/>
      <c r="AM59" s="43"/>
    </row>
    <row r="60" spans="1:39" ht="12.75">
      <c r="A60" s="36"/>
      <c r="B60" s="20"/>
      <c r="C60" s="16"/>
      <c r="D60" s="16"/>
      <c r="E60" s="16"/>
      <c r="F60" s="16"/>
      <c r="G60" s="16"/>
      <c r="H60" s="16"/>
      <c r="I60" s="16"/>
      <c r="J60" s="16"/>
      <c r="K60" s="16"/>
      <c r="L60" s="16"/>
      <c r="M60" s="16"/>
      <c r="N60" s="26"/>
      <c r="O60" s="16"/>
      <c r="P60" s="16"/>
      <c r="Q60" s="16"/>
      <c r="R60" s="16"/>
      <c r="S60" s="21"/>
      <c r="T60" s="15"/>
      <c r="AF60" s="43"/>
      <c r="AG60" s="43"/>
      <c r="AH60" s="43"/>
      <c r="AI60" s="43"/>
      <c r="AJ60" s="43"/>
      <c r="AK60" s="43"/>
      <c r="AL60" s="43"/>
      <c r="AM60" s="43"/>
    </row>
    <row r="61" spans="1:39" ht="12.75">
      <c r="A61" s="36"/>
      <c r="B61" s="20"/>
      <c r="C61" s="16"/>
      <c r="D61" s="16"/>
      <c r="E61" s="16"/>
      <c r="F61" s="16"/>
      <c r="G61" s="16"/>
      <c r="H61" s="16"/>
      <c r="I61" s="16"/>
      <c r="J61" s="16"/>
      <c r="K61" s="16"/>
      <c r="L61" s="16"/>
      <c r="M61" s="16"/>
      <c r="N61" s="26"/>
      <c r="O61" s="16"/>
      <c r="P61" s="16"/>
      <c r="Q61" s="16"/>
      <c r="R61" s="16"/>
      <c r="S61" s="21"/>
      <c r="T61" s="15"/>
      <c r="AF61" s="43"/>
      <c r="AG61" s="43"/>
      <c r="AH61" s="43"/>
      <c r="AI61" s="43"/>
      <c r="AJ61" s="43"/>
      <c r="AK61" s="43"/>
      <c r="AL61" s="43"/>
      <c r="AM61" s="43"/>
    </row>
    <row r="62" spans="1:20" ht="99" customHeight="1">
      <c r="A62" s="36"/>
      <c r="B62" s="20"/>
      <c r="C62" s="16"/>
      <c r="D62" s="16"/>
      <c r="E62" s="16"/>
      <c r="F62" s="16"/>
      <c r="G62" s="16"/>
      <c r="H62" s="16"/>
      <c r="I62" s="16"/>
      <c r="J62" s="16"/>
      <c r="K62" s="16"/>
      <c r="L62" s="16"/>
      <c r="M62" s="16"/>
      <c r="N62" s="16"/>
      <c r="O62" s="16"/>
      <c r="P62" s="16"/>
      <c r="Q62" s="16"/>
      <c r="R62" s="16"/>
      <c r="S62" s="21"/>
      <c r="T62" s="15"/>
    </row>
    <row r="63" spans="1:20" ht="12.75">
      <c r="A63" s="36"/>
      <c r="B63" s="20"/>
      <c r="C63" s="16"/>
      <c r="D63" s="16"/>
      <c r="E63" s="16"/>
      <c r="F63" s="16"/>
      <c r="G63" s="16"/>
      <c r="H63" s="16"/>
      <c r="I63" s="16"/>
      <c r="J63" s="16"/>
      <c r="K63" s="16"/>
      <c r="L63" s="16"/>
      <c r="M63" s="16"/>
      <c r="N63" s="16"/>
      <c r="O63" s="16"/>
      <c r="P63" s="16"/>
      <c r="Q63" s="16"/>
      <c r="R63" s="16"/>
      <c r="S63" s="21"/>
      <c r="T63" s="15"/>
    </row>
    <row r="64" spans="1:20" ht="12.75">
      <c r="A64" s="36"/>
      <c r="B64" s="20"/>
      <c r="C64" s="16"/>
      <c r="D64" s="16"/>
      <c r="E64" s="16"/>
      <c r="F64" s="16"/>
      <c r="G64" s="16"/>
      <c r="H64" s="16"/>
      <c r="I64" s="16"/>
      <c r="J64" s="16"/>
      <c r="K64" s="16"/>
      <c r="L64" s="16"/>
      <c r="M64" s="16"/>
      <c r="N64" s="16"/>
      <c r="O64" s="16"/>
      <c r="P64" s="16"/>
      <c r="Q64" s="16"/>
      <c r="R64" s="16"/>
      <c r="S64" s="21"/>
      <c r="T64" s="15"/>
    </row>
    <row r="65" spans="1:20" ht="12.75">
      <c r="A65" s="36"/>
      <c r="B65" s="20"/>
      <c r="C65" s="16"/>
      <c r="D65" s="16"/>
      <c r="E65" s="16"/>
      <c r="F65" s="16"/>
      <c r="G65" s="16"/>
      <c r="H65" s="16"/>
      <c r="I65" s="16"/>
      <c r="J65" s="16"/>
      <c r="K65" s="16"/>
      <c r="L65" s="16"/>
      <c r="M65" s="16"/>
      <c r="N65" s="16"/>
      <c r="O65" s="16"/>
      <c r="P65" s="16"/>
      <c r="Q65" s="16"/>
      <c r="R65" s="16"/>
      <c r="S65" s="21"/>
      <c r="T65" s="15"/>
    </row>
    <row r="66" spans="1:20" ht="12.75">
      <c r="A66" s="36"/>
      <c r="B66" s="22"/>
      <c r="C66" s="23"/>
      <c r="D66" s="23"/>
      <c r="E66" s="23"/>
      <c r="F66" s="23"/>
      <c r="G66" s="23"/>
      <c r="H66" s="23"/>
      <c r="I66" s="23"/>
      <c r="J66" s="23"/>
      <c r="K66" s="23"/>
      <c r="L66" s="23"/>
      <c r="M66" s="23"/>
      <c r="N66" s="23"/>
      <c r="O66" s="23"/>
      <c r="P66" s="23"/>
      <c r="Q66" s="23"/>
      <c r="R66" s="23"/>
      <c r="S66" s="24"/>
      <c r="T66" s="15"/>
    </row>
    <row r="67" spans="1:20" ht="30" customHeight="1">
      <c r="A67" s="36"/>
      <c r="B67" s="451"/>
      <c r="C67" s="451"/>
      <c r="D67" s="451"/>
      <c r="E67" s="451"/>
      <c r="F67" s="451"/>
      <c r="G67" s="451"/>
      <c r="H67" s="451"/>
      <c r="I67" s="451"/>
      <c r="J67" s="451"/>
      <c r="K67" s="451"/>
      <c r="L67" s="451"/>
      <c r="M67" s="451"/>
      <c r="N67" s="451"/>
      <c r="O67" s="451"/>
      <c r="P67" s="451"/>
      <c r="Q67" s="451"/>
      <c r="R67" s="451"/>
      <c r="S67" s="451"/>
      <c r="T67" s="15"/>
    </row>
    <row r="68" spans="1:20" ht="12.75">
      <c r="A68" s="36"/>
      <c r="B68" s="13"/>
      <c r="C68" s="13"/>
      <c r="D68" s="13"/>
      <c r="E68" s="13"/>
      <c r="F68" s="13"/>
      <c r="G68" s="13"/>
      <c r="H68" s="13"/>
      <c r="I68" s="13"/>
      <c r="J68" s="13"/>
      <c r="K68" s="13"/>
      <c r="L68" s="13"/>
      <c r="M68" s="13"/>
      <c r="N68" s="13"/>
      <c r="O68" s="13"/>
      <c r="P68" s="13"/>
      <c r="Q68" s="13"/>
      <c r="R68" s="13"/>
      <c r="S68" s="13"/>
      <c r="T68" s="16"/>
    </row>
    <row r="69" spans="1:20" ht="12.75">
      <c r="A69" s="36"/>
      <c r="B69" s="16"/>
      <c r="C69" s="16"/>
      <c r="D69" s="16"/>
      <c r="E69" s="16"/>
      <c r="F69" s="16"/>
      <c r="G69" s="16"/>
      <c r="H69" s="16"/>
      <c r="I69" s="16"/>
      <c r="J69" s="16"/>
      <c r="K69" s="16"/>
      <c r="L69" s="16"/>
      <c r="M69" s="16"/>
      <c r="N69" s="16"/>
      <c r="O69" s="16"/>
      <c r="P69" s="16"/>
      <c r="Q69" s="16"/>
      <c r="R69" s="16"/>
      <c r="S69" s="16"/>
      <c r="T69" s="16"/>
    </row>
    <row r="70" spans="1:20" ht="12.75">
      <c r="A70" s="36"/>
      <c r="B70" s="16"/>
      <c r="C70" s="16"/>
      <c r="D70" s="16"/>
      <c r="E70" s="16"/>
      <c r="F70" s="16"/>
      <c r="G70" s="16"/>
      <c r="H70" s="16"/>
      <c r="I70" s="16"/>
      <c r="J70" s="16"/>
      <c r="K70" s="16"/>
      <c r="L70" s="16"/>
      <c r="M70" s="16"/>
      <c r="N70" s="16"/>
      <c r="O70" s="16"/>
      <c r="P70" s="16"/>
      <c r="Q70" s="16"/>
      <c r="R70" s="16"/>
      <c r="S70" s="16"/>
      <c r="T70" s="16"/>
    </row>
    <row r="71" spans="1:20" ht="12.75">
      <c r="A71" s="36"/>
      <c r="B71" s="16"/>
      <c r="C71" s="16"/>
      <c r="D71" s="16"/>
      <c r="E71" s="16"/>
      <c r="F71" s="16"/>
      <c r="G71" s="16"/>
      <c r="H71" s="16"/>
      <c r="I71" s="16"/>
      <c r="J71" s="16"/>
      <c r="K71" s="16"/>
      <c r="L71" s="16"/>
      <c r="M71" s="16"/>
      <c r="N71" s="16"/>
      <c r="O71" s="16"/>
      <c r="P71" s="16"/>
      <c r="Q71" s="16"/>
      <c r="R71" s="16"/>
      <c r="S71" s="16"/>
      <c r="T71" s="16"/>
    </row>
    <row r="72" spans="1:20" ht="12.75">
      <c r="A72" s="36"/>
      <c r="B72" s="16"/>
      <c r="C72" s="16"/>
      <c r="D72" s="16"/>
      <c r="E72" s="16"/>
      <c r="F72" s="16"/>
      <c r="G72" s="16"/>
      <c r="H72" s="16"/>
      <c r="I72" s="16"/>
      <c r="J72" s="16"/>
      <c r="K72" s="16"/>
      <c r="L72" s="16"/>
      <c r="M72" s="16"/>
      <c r="N72" s="16"/>
      <c r="O72" s="16"/>
      <c r="P72" s="16"/>
      <c r="Q72" s="16"/>
      <c r="R72" s="16"/>
      <c r="S72" s="16"/>
      <c r="T72" s="16"/>
    </row>
    <row r="73" spans="2:20" ht="12.75">
      <c r="B73" s="16"/>
      <c r="C73" s="16"/>
      <c r="D73" s="16"/>
      <c r="E73" s="16"/>
      <c r="F73" s="16"/>
      <c r="G73" s="16"/>
      <c r="H73" s="16"/>
      <c r="I73" s="16"/>
      <c r="J73" s="16"/>
      <c r="K73" s="16"/>
      <c r="L73" s="16"/>
      <c r="M73" s="16"/>
      <c r="N73" s="16"/>
      <c r="O73" s="16"/>
      <c r="P73" s="16"/>
      <c r="Q73" s="16"/>
      <c r="R73" s="16"/>
      <c r="S73" s="16"/>
      <c r="T73" s="16"/>
    </row>
    <row r="74" spans="2:20" ht="12.75">
      <c r="B74" s="16"/>
      <c r="C74" s="16"/>
      <c r="D74" s="16"/>
      <c r="E74" s="16"/>
      <c r="F74" s="16"/>
      <c r="G74" s="16"/>
      <c r="H74" s="16"/>
      <c r="I74" s="16"/>
      <c r="J74" s="16"/>
      <c r="K74" s="16"/>
      <c r="L74" s="16"/>
      <c r="M74" s="16"/>
      <c r="N74" s="16"/>
      <c r="O74" s="16"/>
      <c r="P74" s="16"/>
      <c r="Q74" s="16"/>
      <c r="R74" s="16"/>
      <c r="S74" s="16"/>
      <c r="T74" s="16"/>
    </row>
    <row r="75" spans="2:20" ht="12.75">
      <c r="B75" s="16"/>
      <c r="C75" s="16"/>
      <c r="D75" s="16"/>
      <c r="E75" s="16"/>
      <c r="F75" s="16"/>
      <c r="G75" s="16"/>
      <c r="H75" s="16"/>
      <c r="I75" s="16"/>
      <c r="J75" s="16"/>
      <c r="K75" s="16"/>
      <c r="L75" s="16"/>
      <c r="M75" s="16"/>
      <c r="N75" s="16"/>
      <c r="O75" s="16"/>
      <c r="P75" s="16"/>
      <c r="Q75" s="16"/>
      <c r="R75" s="16"/>
      <c r="S75" s="16"/>
      <c r="T75" s="16"/>
    </row>
    <row r="76" spans="2:20" ht="12.75">
      <c r="B76" s="16"/>
      <c r="C76" s="16"/>
      <c r="D76" s="16"/>
      <c r="E76" s="16"/>
      <c r="F76" s="16"/>
      <c r="G76" s="16"/>
      <c r="H76" s="16"/>
      <c r="I76" s="16"/>
      <c r="J76" s="16"/>
      <c r="K76" s="16"/>
      <c r="L76" s="16"/>
      <c r="M76" s="16"/>
      <c r="N76" s="16"/>
      <c r="O76" s="16"/>
      <c r="P76" s="16"/>
      <c r="Q76" s="16"/>
      <c r="R76" s="16"/>
      <c r="S76" s="16"/>
      <c r="T76" s="16"/>
    </row>
    <row r="77" spans="2:20" ht="12.75">
      <c r="B77" s="16"/>
      <c r="C77" s="16"/>
      <c r="D77" s="16"/>
      <c r="E77" s="16"/>
      <c r="F77" s="16"/>
      <c r="G77" s="16"/>
      <c r="H77" s="16"/>
      <c r="I77" s="16"/>
      <c r="J77" s="16"/>
      <c r="K77" s="16"/>
      <c r="L77" s="16"/>
      <c r="M77" s="16"/>
      <c r="N77" s="16"/>
      <c r="O77" s="16"/>
      <c r="P77" s="16"/>
      <c r="Q77" s="16"/>
      <c r="R77" s="16"/>
      <c r="S77" s="16"/>
      <c r="T77" s="16"/>
    </row>
    <row r="78" spans="2:20" ht="12.75">
      <c r="B78" s="16"/>
      <c r="C78" s="16"/>
      <c r="D78" s="16"/>
      <c r="E78" s="16"/>
      <c r="F78" s="16"/>
      <c r="G78" s="16"/>
      <c r="H78" s="16"/>
      <c r="I78" s="16"/>
      <c r="J78" s="16"/>
      <c r="K78" s="16"/>
      <c r="L78" s="16"/>
      <c r="M78" s="16"/>
      <c r="N78" s="16"/>
      <c r="O78" s="16"/>
      <c r="P78" s="16"/>
      <c r="Q78" s="16"/>
      <c r="R78" s="16"/>
      <c r="S78" s="16"/>
      <c r="T78" s="16"/>
    </row>
    <row r="79" spans="2:20" ht="12.75">
      <c r="B79" s="16"/>
      <c r="C79" s="16"/>
      <c r="D79" s="16"/>
      <c r="E79" s="16"/>
      <c r="F79" s="16"/>
      <c r="G79" s="16"/>
      <c r="H79" s="16"/>
      <c r="I79" s="16"/>
      <c r="J79" s="16"/>
      <c r="K79" s="16"/>
      <c r="L79" s="16"/>
      <c r="M79" s="16"/>
      <c r="N79" s="16"/>
      <c r="O79" s="16"/>
      <c r="P79" s="16"/>
      <c r="Q79" s="16"/>
      <c r="R79" s="16"/>
      <c r="S79" s="16"/>
      <c r="T79" s="16"/>
    </row>
    <row r="80" spans="2:20" ht="12.75">
      <c r="B80" s="16"/>
      <c r="C80" s="16"/>
      <c r="D80" s="16"/>
      <c r="E80" s="16"/>
      <c r="F80" s="16"/>
      <c r="G80" s="16"/>
      <c r="H80" s="16"/>
      <c r="I80" s="16"/>
      <c r="J80" s="16"/>
      <c r="K80" s="16"/>
      <c r="L80" s="16"/>
      <c r="M80" s="16"/>
      <c r="N80" s="16"/>
      <c r="O80" s="16"/>
      <c r="P80" s="16"/>
      <c r="Q80" s="16"/>
      <c r="R80" s="16"/>
      <c r="S80" s="16"/>
      <c r="T80" s="16"/>
    </row>
    <row r="81" spans="2:20" ht="12.75">
      <c r="B81" s="16"/>
      <c r="C81" s="16"/>
      <c r="D81" s="16"/>
      <c r="E81" s="16"/>
      <c r="F81" s="16"/>
      <c r="G81" s="16"/>
      <c r="H81" s="16"/>
      <c r="I81" s="16"/>
      <c r="J81" s="16"/>
      <c r="K81" s="16"/>
      <c r="L81" s="16"/>
      <c r="M81" s="16"/>
      <c r="N81" s="16"/>
      <c r="O81" s="16"/>
      <c r="P81" s="16"/>
      <c r="Q81" s="16"/>
      <c r="R81" s="16"/>
      <c r="S81" s="16"/>
      <c r="T81" s="16"/>
    </row>
    <row r="82" spans="2:20" ht="12.75">
      <c r="B82" s="16"/>
      <c r="C82" s="16"/>
      <c r="D82" s="16"/>
      <c r="E82" s="16"/>
      <c r="F82" s="16"/>
      <c r="G82" s="16"/>
      <c r="H82" s="16"/>
      <c r="I82" s="16"/>
      <c r="J82" s="16"/>
      <c r="K82" s="16"/>
      <c r="L82" s="16"/>
      <c r="M82" s="16"/>
      <c r="N82" s="16"/>
      <c r="O82" s="16"/>
      <c r="P82" s="16"/>
      <c r="Q82" s="16"/>
      <c r="R82" s="16"/>
      <c r="S82" s="16"/>
      <c r="T82" s="16"/>
    </row>
    <row r="83" spans="2:20" ht="12.75">
      <c r="B83" s="16"/>
      <c r="C83" s="16"/>
      <c r="D83" s="16"/>
      <c r="E83" s="16"/>
      <c r="F83" s="16"/>
      <c r="G83" s="16"/>
      <c r="H83" s="16"/>
      <c r="I83" s="16"/>
      <c r="J83" s="16"/>
      <c r="K83" s="16"/>
      <c r="L83" s="16"/>
      <c r="M83" s="16"/>
      <c r="N83" s="16"/>
      <c r="O83" s="16"/>
      <c r="P83" s="16"/>
      <c r="Q83" s="16"/>
      <c r="R83" s="16"/>
      <c r="S83" s="16"/>
      <c r="T83" s="16"/>
    </row>
    <row r="84" spans="2:20" ht="12.75">
      <c r="B84" s="16"/>
      <c r="C84" s="16"/>
      <c r="D84" s="16"/>
      <c r="E84" s="16"/>
      <c r="F84" s="16"/>
      <c r="G84" s="16"/>
      <c r="H84" s="16"/>
      <c r="I84" s="16"/>
      <c r="J84" s="16"/>
      <c r="K84" s="16"/>
      <c r="L84" s="16"/>
      <c r="M84" s="16"/>
      <c r="N84" s="16"/>
      <c r="O84" s="16"/>
      <c r="P84" s="16"/>
      <c r="Q84" s="16"/>
      <c r="R84" s="16"/>
      <c r="S84" s="16"/>
      <c r="T84" s="16"/>
    </row>
    <row r="85" spans="2:20" ht="12.75">
      <c r="B85" s="16"/>
      <c r="C85" s="16"/>
      <c r="D85" s="16"/>
      <c r="E85" s="16"/>
      <c r="F85" s="16"/>
      <c r="G85" s="16"/>
      <c r="H85" s="16"/>
      <c r="I85" s="16"/>
      <c r="J85" s="16"/>
      <c r="K85" s="16"/>
      <c r="L85" s="16"/>
      <c r="M85" s="16"/>
      <c r="N85" s="16"/>
      <c r="O85" s="16"/>
      <c r="P85" s="16"/>
      <c r="Q85" s="16"/>
      <c r="R85" s="16"/>
      <c r="S85" s="16"/>
      <c r="T85" s="16"/>
    </row>
    <row r="86" spans="2:20" ht="12.75">
      <c r="B86" s="16"/>
      <c r="C86" s="16"/>
      <c r="D86" s="16"/>
      <c r="E86" s="16"/>
      <c r="F86" s="16"/>
      <c r="G86" s="16"/>
      <c r="H86" s="16"/>
      <c r="I86" s="16"/>
      <c r="J86" s="16"/>
      <c r="K86" s="16"/>
      <c r="L86" s="16"/>
      <c r="M86" s="16"/>
      <c r="N86" s="16"/>
      <c r="O86" s="16"/>
      <c r="P86" s="16"/>
      <c r="Q86" s="16"/>
      <c r="R86" s="16"/>
      <c r="S86" s="16"/>
      <c r="T86" s="16"/>
    </row>
    <row r="87" spans="2:20" ht="12.75">
      <c r="B87" s="16"/>
      <c r="C87" s="16"/>
      <c r="D87" s="16"/>
      <c r="E87" s="16"/>
      <c r="F87" s="16"/>
      <c r="G87" s="16"/>
      <c r="H87" s="16"/>
      <c r="I87" s="16"/>
      <c r="J87" s="16"/>
      <c r="K87" s="16"/>
      <c r="L87" s="16"/>
      <c r="M87" s="16"/>
      <c r="N87" s="16"/>
      <c r="O87" s="16"/>
      <c r="P87" s="16"/>
      <c r="Q87" s="16"/>
      <c r="R87" s="16"/>
      <c r="S87" s="16"/>
      <c r="T87" s="16"/>
    </row>
    <row r="88" spans="2:20" ht="12.75">
      <c r="B88" s="16"/>
      <c r="C88" s="16"/>
      <c r="D88" s="16"/>
      <c r="E88" s="16"/>
      <c r="F88" s="16"/>
      <c r="G88" s="16"/>
      <c r="H88" s="16"/>
      <c r="I88" s="16"/>
      <c r="J88" s="16"/>
      <c r="K88" s="16"/>
      <c r="L88" s="16"/>
      <c r="M88" s="16"/>
      <c r="N88" s="16"/>
      <c r="O88" s="16"/>
      <c r="P88" s="16"/>
      <c r="Q88" s="16"/>
      <c r="R88" s="16"/>
      <c r="S88" s="16"/>
      <c r="T88" s="16"/>
    </row>
    <row r="89" spans="2:20" ht="12.75">
      <c r="B89" s="16"/>
      <c r="C89" s="16"/>
      <c r="D89" s="16"/>
      <c r="E89" s="16"/>
      <c r="F89" s="16"/>
      <c r="G89" s="16"/>
      <c r="H89" s="16"/>
      <c r="I89" s="16"/>
      <c r="J89" s="16"/>
      <c r="K89" s="16"/>
      <c r="L89" s="16"/>
      <c r="M89" s="16"/>
      <c r="N89" s="16"/>
      <c r="O89" s="16"/>
      <c r="P89" s="16"/>
      <c r="Q89" s="16"/>
      <c r="R89" s="16"/>
      <c r="S89" s="16"/>
      <c r="T89" s="16"/>
    </row>
    <row r="90" spans="2:20" ht="12.75">
      <c r="B90" s="16"/>
      <c r="C90" s="16"/>
      <c r="D90" s="16"/>
      <c r="E90" s="16"/>
      <c r="F90" s="16"/>
      <c r="G90" s="16"/>
      <c r="H90" s="16"/>
      <c r="I90" s="16"/>
      <c r="J90" s="16"/>
      <c r="K90" s="16"/>
      <c r="L90" s="16"/>
      <c r="M90" s="16"/>
      <c r="N90" s="16"/>
      <c r="O90" s="16"/>
      <c r="P90" s="16"/>
      <c r="Q90" s="16"/>
      <c r="R90" s="16"/>
      <c r="S90" s="16"/>
      <c r="T90" s="16"/>
    </row>
  </sheetData>
  <sheetProtection password="C402" sheet="1"/>
  <mergeCells count="85">
    <mergeCell ref="E43:F43"/>
    <mergeCell ref="G43:H43"/>
    <mergeCell ref="I43:K43"/>
    <mergeCell ref="B45:S45"/>
    <mergeCell ref="B67:S67"/>
    <mergeCell ref="E41:F41"/>
    <mergeCell ref="G41:H41"/>
    <mergeCell ref="I41:K41"/>
    <mergeCell ref="E42:F42"/>
    <mergeCell ref="G42:H42"/>
    <mergeCell ref="I42:K42"/>
    <mergeCell ref="E39:F39"/>
    <mergeCell ref="G39:H39"/>
    <mergeCell ref="I39:K39"/>
    <mergeCell ref="E40:F40"/>
    <mergeCell ref="G40:H40"/>
    <mergeCell ref="I40:K40"/>
    <mergeCell ref="E37:F37"/>
    <mergeCell ref="G37:H37"/>
    <mergeCell ref="I37:K37"/>
    <mergeCell ref="E38:F38"/>
    <mergeCell ref="G38:H38"/>
    <mergeCell ref="I38:K38"/>
    <mergeCell ref="E35:F35"/>
    <mergeCell ref="G35:H35"/>
    <mergeCell ref="I35:K35"/>
    <mergeCell ref="E36:F36"/>
    <mergeCell ref="G36:H36"/>
    <mergeCell ref="I36:K36"/>
    <mergeCell ref="E33:F33"/>
    <mergeCell ref="G33:H33"/>
    <mergeCell ref="I33:K33"/>
    <mergeCell ref="E34:F34"/>
    <mergeCell ref="G34:H34"/>
    <mergeCell ref="I34:K34"/>
    <mergeCell ref="E31:F31"/>
    <mergeCell ref="G31:H31"/>
    <mergeCell ref="I31:K31"/>
    <mergeCell ref="E32:F32"/>
    <mergeCell ref="G32:H32"/>
    <mergeCell ref="I32:K32"/>
    <mergeCell ref="E29:F29"/>
    <mergeCell ref="G29:H29"/>
    <mergeCell ref="I29:K29"/>
    <mergeCell ref="E30:F30"/>
    <mergeCell ref="G30:H30"/>
    <mergeCell ref="I30:K30"/>
    <mergeCell ref="L26:S26"/>
    <mergeCell ref="E27:F27"/>
    <mergeCell ref="G27:H27"/>
    <mergeCell ref="I27:K27"/>
    <mergeCell ref="E28:F28"/>
    <mergeCell ref="G28:H28"/>
    <mergeCell ref="I28:K28"/>
    <mergeCell ref="F22:G22"/>
    <mergeCell ref="J23:K23"/>
    <mergeCell ref="B24:B25"/>
    <mergeCell ref="C24:C25"/>
    <mergeCell ref="E26:F26"/>
    <mergeCell ref="G26:H26"/>
    <mergeCell ref="I26:K26"/>
    <mergeCell ref="F16:G16"/>
    <mergeCell ref="F17:G17"/>
    <mergeCell ref="F18:G18"/>
    <mergeCell ref="F19:G19"/>
    <mergeCell ref="F20:G20"/>
    <mergeCell ref="F21:G21"/>
    <mergeCell ref="B10:D10"/>
    <mergeCell ref="E10:J10"/>
    <mergeCell ref="F12:G12"/>
    <mergeCell ref="F13:G13"/>
    <mergeCell ref="F14:G14"/>
    <mergeCell ref="F15:G15"/>
    <mergeCell ref="B7:D7"/>
    <mergeCell ref="E7:K7"/>
    <mergeCell ref="N7:Q7"/>
    <mergeCell ref="R7:S7"/>
    <mergeCell ref="B9:D9"/>
    <mergeCell ref="E9:J9"/>
    <mergeCell ref="N1:S1"/>
    <mergeCell ref="N2:S2"/>
    <mergeCell ref="N3:S3"/>
    <mergeCell ref="B6:D6"/>
    <mergeCell ref="E6:K6"/>
    <mergeCell ref="N6:S6"/>
  </mergeCells>
  <conditionalFormatting sqref="C13:S22 C27:S43">
    <cfRule type="expression" priority="13" dxfId="12" stopIfTrue="1">
      <formula>$B13=""</formula>
    </cfRule>
  </conditionalFormatting>
  <conditionalFormatting sqref="B13:B22 G27:G43 B27:B43 E27:E43">
    <cfRule type="expression" priority="20" dxfId="3" stopIfTrue="1">
      <formula>COUNT($L13:$AE13)&gt;1</formula>
    </cfRule>
  </conditionalFormatting>
  <conditionalFormatting sqref="L23:T25">
    <cfRule type="expression" priority="17" dxfId="59" stopIfTrue="1">
      <formula>L23=0</formula>
    </cfRule>
  </conditionalFormatting>
  <conditionalFormatting sqref="C24:D25">
    <cfRule type="expression" priority="16" dxfId="60" stopIfTrue="1">
      <formula>$C$24="×"</formula>
    </cfRule>
  </conditionalFormatting>
  <conditionalFormatting sqref="L23:S23">
    <cfRule type="expression" priority="15" dxfId="61" stopIfTrue="1">
      <formula>L23="方位×"</formula>
    </cfRule>
  </conditionalFormatting>
  <conditionalFormatting sqref="L24:S24">
    <cfRule type="expression" priority="14" dxfId="61" stopIfTrue="1">
      <formula>L24="チェック"</formula>
    </cfRule>
  </conditionalFormatting>
  <conditionalFormatting sqref="L27:S43 L13:S22">
    <cfRule type="expression" priority="12" dxfId="12" stopIfTrue="1">
      <formula>L$12=""</formula>
    </cfRule>
  </conditionalFormatting>
  <conditionalFormatting sqref="F13 H13:J22">
    <cfRule type="expression" priority="11" dxfId="3" stopIfTrue="1">
      <formula>COUNT($L13:$AE13)&gt;1</formula>
    </cfRule>
  </conditionalFormatting>
  <conditionalFormatting sqref="C13:C22">
    <cfRule type="expression" priority="10" dxfId="19" stopIfTrue="1">
      <formula>AND(C13&gt;=1,C13&lt;=10)</formula>
    </cfRule>
  </conditionalFormatting>
  <conditionalFormatting sqref="D13:D22">
    <cfRule type="expression" priority="9" dxfId="12" stopIfTrue="1">
      <formula>$B13=""</formula>
    </cfRule>
  </conditionalFormatting>
  <conditionalFormatting sqref="D13:D22">
    <cfRule type="expression" priority="8" dxfId="19" stopIfTrue="1">
      <formula>AND(D13&gt;=1,D13&lt;=10)</formula>
    </cfRule>
  </conditionalFormatting>
  <conditionalFormatting sqref="F14:F22">
    <cfRule type="expression" priority="7" dxfId="12" stopIfTrue="1">
      <formula>$B14=""</formula>
    </cfRule>
  </conditionalFormatting>
  <conditionalFormatting sqref="F14:F22">
    <cfRule type="expression" priority="6" dxfId="3" stopIfTrue="1">
      <formula>COUNT($L14:$AE14)&gt;1</formula>
    </cfRule>
  </conditionalFormatting>
  <conditionalFormatting sqref="E13:J22">
    <cfRule type="expression" priority="5" dxfId="12" stopIfTrue="1">
      <formula>NOT(OR($C13="○",$C13="△",AND($D13&gt;=1,$D13&lt;=10)))</formula>
    </cfRule>
  </conditionalFormatting>
  <conditionalFormatting sqref="I34:I36 I38:I43 I28:I30">
    <cfRule type="expression" priority="4" dxfId="12" stopIfTrue="1">
      <formula>$B28=""</formula>
    </cfRule>
  </conditionalFormatting>
  <conditionalFormatting sqref="I31:I33">
    <cfRule type="expression" priority="3" dxfId="12" stopIfTrue="1">
      <formula>$B31=""</formula>
    </cfRule>
  </conditionalFormatting>
  <conditionalFormatting sqref="I37">
    <cfRule type="expression" priority="2" dxfId="12" stopIfTrue="1">
      <formula>$B37=""</formula>
    </cfRule>
  </conditionalFormatting>
  <conditionalFormatting sqref="D27:D39">
    <cfRule type="expression" priority="1" dxfId="12" stopIfTrue="1">
      <formula>$C27&lt;&gt;"○"</formula>
    </cfRule>
  </conditionalFormatting>
  <dataValidations count="7">
    <dataValidation type="list" allowBlank="1" showInputMessage="1" showErrorMessage="1" sqref="F8:J8 F11:J11 E7">
      <formula1>"戸建住宅および2階建以下の集合住宅住戸,3階建以上5階建以下の集合住宅住戸,6階建以上の集合住宅住戸"</formula1>
    </dataValidation>
    <dataValidation type="list" allowBlank="1" showInputMessage="1" showErrorMessage="1" sqref="C13:C22">
      <formula1>"○,△"</formula1>
    </dataValidation>
    <dataValidation type="list" allowBlank="1" showInputMessage="1" showErrorMessage="1" sqref="D13:D22">
      <formula1>"1,2,3,4,5,6,7,8,9,10"</formula1>
    </dataValidation>
    <dataValidation type="list" allowBlank="1" showInputMessage="1" showErrorMessage="1" sqref="R7:R10">
      <formula1>"経路数,経路毎の通風量"</formula1>
    </dataValidation>
    <dataValidation type="whole" allowBlank="1" showInputMessage="1" showErrorMessage="1" sqref="L13:S22 L27:S43">
      <formula1>1</formula1>
      <formula2>100</formula2>
    </dataValidation>
    <dataValidation type="list" allowBlank="1" showInputMessage="1" showErrorMessage="1" sqref="D27:D43">
      <formula1>"北,北北東,北東,東北東,東,東南東,南東,南南東,南,南南西,南西,西南西,西,西北西,北西,北北西"</formula1>
    </dataValidation>
    <dataValidation type="list" allowBlank="1" showInputMessage="1" showErrorMessage="1" sqref="C27:C43">
      <formula1>"○,"</formula1>
    </dataValidation>
  </dataValidations>
  <printOptions/>
  <pageMargins left="0.7480314960629921" right="0.7480314960629921" top="0.984251968503937" bottom="0.984251968503937" header="0.5118110236220472" footer="0.5118110236220472"/>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sheetPr codeName="Sheet11">
    <tabColor theme="8" tint="0.7999799847602844"/>
    <pageSetUpPr fitToPage="1"/>
  </sheetPr>
  <dimension ref="A1:Y91"/>
  <sheetViews>
    <sheetView zoomScalePageLayoutView="0" workbookViewId="0" topLeftCell="A1">
      <selection activeCell="I2" sqref="I2:K2"/>
    </sheetView>
  </sheetViews>
  <sheetFormatPr defaultColWidth="9.00390625" defaultRowHeight="13.5"/>
  <cols>
    <col min="1" max="1" width="19.25390625" style="105" customWidth="1"/>
    <col min="2" max="2" width="20.75390625" style="105" customWidth="1"/>
    <col min="3" max="3" width="4.25390625" style="105" customWidth="1"/>
    <col min="4" max="4" width="10.375" style="105" customWidth="1"/>
    <col min="5" max="7" width="10.50390625" style="105" customWidth="1"/>
    <col min="8" max="8" width="12.125" style="105" customWidth="1"/>
    <col min="9" max="9" width="11.50390625" style="105" customWidth="1"/>
    <col min="10" max="10" width="9.75390625" style="105" customWidth="1"/>
    <col min="11" max="11" width="10.375" style="105" customWidth="1"/>
    <col min="12" max="12" width="0.875" style="105" customWidth="1"/>
    <col min="13" max="15" width="9.00390625" style="105" customWidth="1"/>
    <col min="16" max="16" width="9.00390625" style="112" customWidth="1"/>
    <col min="17" max="17" width="38.50390625" style="105" bestFit="1" customWidth="1"/>
    <col min="18" max="18" width="25.875" style="105" bestFit="1" customWidth="1"/>
    <col min="19" max="19" width="9.00390625" style="105" customWidth="1"/>
    <col min="20" max="21" width="9.00390625" style="112" customWidth="1"/>
    <col min="22" max="16384" width="9.00390625" style="105" customWidth="1"/>
  </cols>
  <sheetData>
    <row r="1" spans="1:25" ht="13.5" customHeight="1" thickBot="1">
      <c r="A1" s="107" t="str">
        <f ca="1">RIGHT(CELL("filename",A1),LEN(CELL("filename",A1))-FIND("]",CELL("filename",A1)))</f>
        <v>通風経路</v>
      </c>
      <c r="B1" s="103"/>
      <c r="C1" s="103"/>
      <c r="D1" s="103"/>
      <c r="E1" s="103"/>
      <c r="F1" s="103"/>
      <c r="G1" s="103"/>
      <c r="H1" s="248" t="s">
        <v>76</v>
      </c>
      <c r="I1" s="249" t="str">
        <f>'住戸入力'!P1</f>
        <v>1.00β</v>
      </c>
      <c r="J1" s="203"/>
      <c r="K1" s="203"/>
      <c r="L1" s="204"/>
      <c r="M1" s="277"/>
      <c r="N1" s="270"/>
      <c r="O1" s="270"/>
      <c r="P1" s="272"/>
      <c r="Q1" s="270"/>
      <c r="R1" s="270"/>
      <c r="S1" s="270"/>
      <c r="T1" s="272"/>
      <c r="U1" s="272"/>
      <c r="V1" s="270"/>
      <c r="W1" s="270"/>
      <c r="X1" s="270"/>
      <c r="Y1" s="270"/>
    </row>
    <row r="2" spans="1:25" ht="16.5" customHeight="1" thickTop="1">
      <c r="A2" s="457" t="str">
        <f>"自立設計ガイドライン「自然風の利用」を一部拡張した通風時"</f>
        <v>自立設計ガイドライン「自然風の利用」を一部拡張した通風時</v>
      </c>
      <c r="B2" s="458"/>
      <c r="C2" s="458"/>
      <c r="D2" s="458"/>
      <c r="E2" s="459"/>
      <c r="F2" s="103"/>
      <c r="G2" s="103"/>
      <c r="H2" s="100" t="s">
        <v>4</v>
      </c>
      <c r="I2" s="460" t="str">
        <f>'住戸入力'!P2</f>
        <v>○○/○○/○○</v>
      </c>
      <c r="J2" s="461"/>
      <c r="K2" s="462"/>
      <c r="L2" s="106"/>
      <c r="M2" s="270"/>
      <c r="N2" s="270"/>
      <c r="O2" s="270"/>
      <c r="P2" s="272"/>
      <c r="Q2" s="270"/>
      <c r="R2" s="270"/>
      <c r="S2" s="270"/>
      <c r="T2" s="272"/>
      <c r="U2" s="272"/>
      <c r="V2" s="270"/>
      <c r="W2" s="270"/>
      <c r="X2" s="270"/>
      <c r="Y2" s="270"/>
    </row>
    <row r="3" spans="1:25" ht="16.5" customHeight="1" thickBot="1">
      <c r="A3" s="457" t="str">
        <f>"の換気回数算定シート   (通風経路【"&amp;G7&amp;"】)"</f>
        <v>の換気回数算定シート   (通風経路【通風経路】)</v>
      </c>
      <c r="B3" s="458"/>
      <c r="C3" s="458"/>
      <c r="D3" s="458"/>
      <c r="E3" s="459"/>
      <c r="F3" s="103"/>
      <c r="G3" s="103"/>
      <c r="H3" s="100" t="s">
        <v>3</v>
      </c>
      <c r="I3" s="463" t="str">
        <f>'住戸入力'!P3</f>
        <v>○○○○</v>
      </c>
      <c r="J3" s="464"/>
      <c r="K3" s="465"/>
      <c r="L3" s="106"/>
      <c r="M3" s="270"/>
      <c r="N3" s="270"/>
      <c r="O3" s="270"/>
      <c r="P3" s="272"/>
      <c r="Q3" s="270"/>
      <c r="R3" s="270"/>
      <c r="S3" s="270"/>
      <c r="T3" s="272"/>
      <c r="U3" s="272"/>
      <c r="V3" s="270"/>
      <c r="W3" s="270"/>
      <c r="X3" s="270"/>
      <c r="Y3" s="270"/>
    </row>
    <row r="4" spans="1:25" ht="16.5" customHeight="1" thickBot="1" thickTop="1">
      <c r="A4" s="466" t="s">
        <v>37</v>
      </c>
      <c r="B4" s="467"/>
      <c r="C4" s="467"/>
      <c r="D4" s="467"/>
      <c r="E4" s="468"/>
      <c r="F4" s="104"/>
      <c r="G4" s="104"/>
      <c r="H4" s="104"/>
      <c r="I4" s="205"/>
      <c r="J4" s="206"/>
      <c r="K4" s="206"/>
      <c r="L4" s="106"/>
      <c r="M4" s="270"/>
      <c r="N4" s="270"/>
      <c r="O4" s="270"/>
      <c r="P4" s="272"/>
      <c r="Q4" s="270"/>
      <c r="R4" s="270"/>
      <c r="S4" s="270"/>
      <c r="T4" s="272"/>
      <c r="U4" s="272"/>
      <c r="V4" s="270"/>
      <c r="W4" s="270"/>
      <c r="X4" s="270"/>
      <c r="Y4" s="270"/>
    </row>
    <row r="5" spans="1:25" ht="4.5" customHeight="1" thickTop="1">
      <c r="A5" s="109"/>
      <c r="B5" s="109"/>
      <c r="C5" s="109"/>
      <c r="D5" s="109"/>
      <c r="E5" s="109"/>
      <c r="F5" s="109"/>
      <c r="G5" s="109"/>
      <c r="H5" s="109"/>
      <c r="I5" s="207"/>
      <c r="J5" s="208"/>
      <c r="K5" s="208"/>
      <c r="L5" s="106"/>
      <c r="M5" s="270"/>
      <c r="N5" s="270"/>
      <c r="O5" s="270"/>
      <c r="P5" s="272"/>
      <c r="Q5" s="270"/>
      <c r="R5" s="270"/>
      <c r="S5" s="270"/>
      <c r="T5" s="272"/>
      <c r="U5" s="272"/>
      <c r="V5" s="270"/>
      <c r="W5" s="270"/>
      <c r="X5" s="270"/>
      <c r="Y5" s="270"/>
    </row>
    <row r="6" spans="1:25" ht="36" thickBot="1">
      <c r="A6" s="209" t="s">
        <v>7</v>
      </c>
      <c r="B6" s="209" t="s">
        <v>1</v>
      </c>
      <c r="C6" s="321" t="s">
        <v>32</v>
      </c>
      <c r="D6" s="323"/>
      <c r="E6" s="165" t="s">
        <v>69</v>
      </c>
      <c r="F6" s="165" t="s">
        <v>77</v>
      </c>
      <c r="G6" s="131" t="s">
        <v>8</v>
      </c>
      <c r="H6" s="165" t="s">
        <v>35</v>
      </c>
      <c r="I6" s="158"/>
      <c r="J6" s="158"/>
      <c r="K6" s="158"/>
      <c r="L6" s="106"/>
      <c r="M6" s="270"/>
      <c r="N6" s="270"/>
      <c r="O6" s="270"/>
      <c r="P6" s="272"/>
      <c r="Q6" s="270"/>
      <c r="R6" s="270"/>
      <c r="S6" s="270"/>
      <c r="T6" s="272"/>
      <c r="U6" s="272"/>
      <c r="V6" s="270"/>
      <c r="W6" s="270"/>
      <c r="X6" s="270"/>
      <c r="Y6" s="270"/>
    </row>
    <row r="7" spans="1:25" ht="45" customHeight="1" thickBot="1" thickTop="1">
      <c r="A7" s="210">
        <f>'住戸入力'!$B$7</f>
        <v>0</v>
      </c>
      <c r="B7" s="211">
        <f>'住戸入力'!$E$7</f>
        <v>0</v>
      </c>
      <c r="C7" s="477">
        <f>'住戸入力'!L7</f>
        <v>0</v>
      </c>
      <c r="D7" s="478"/>
      <c r="E7" s="289">
        <f>'住戸入力'!$O$7</f>
        <v>0</v>
      </c>
      <c r="F7" s="290">
        <f>'住戸入力'!$Q$7</f>
        <v>0</v>
      </c>
      <c r="G7" s="212" t="str">
        <f ca="1">RIGHT(CELL("filename",G7),LEN(CELL("filename",G7))-FIND("]",CELL("filename",G7)))</f>
        <v>通風経路</v>
      </c>
      <c r="H7" s="250" t="e">
        <f ca="1">(MAX(INDIRECT(ADDRESS(ROW('住戸入力'!$N$27),'通風経路'!$M$7,1,TRUE,'住戸入力'!$B$4)):INDIRECT(ADDRESS(ROW('住戸入力'!$N$43),'通風経路'!$M$7,1,TRUE,'住戸入力'!$B$4)))+1)/2-2</f>
        <v>#N/A</v>
      </c>
      <c r="I7" s="158"/>
      <c r="J7" s="158"/>
      <c r="K7" s="158"/>
      <c r="L7" s="106"/>
      <c r="M7" s="270" t="e">
        <f>MATCH($G$7,'住戸入力'!$N$12:$AG$12,0)+COLUMN('住戸入力'!$M$12)</f>
        <v>#N/A</v>
      </c>
      <c r="N7" s="270" t="e">
        <f>SUMPRODUCT(($Q$38:$Q$85=$B$7)*($R$38:$R$85=$C$7)*($S$38:$S$85=$E$27)*($T$38:$T$85=$E$28)*($U$38:$U$85=$E$26)*($P$38:$P$85))</f>
        <v>#N/A</v>
      </c>
      <c r="O7" s="270"/>
      <c r="P7" s="272"/>
      <c r="Q7" s="270"/>
      <c r="R7" s="270"/>
      <c r="S7" s="270"/>
      <c r="T7" s="272"/>
      <c r="U7" s="272"/>
      <c r="V7" s="270"/>
      <c r="W7" s="270"/>
      <c r="X7" s="270"/>
      <c r="Y7" s="270"/>
    </row>
    <row r="8" spans="1:25" ht="6" customHeight="1" thickBot="1" thickTop="1">
      <c r="A8" s="104"/>
      <c r="B8" s="104"/>
      <c r="C8" s="104"/>
      <c r="D8" s="104"/>
      <c r="E8" s="104"/>
      <c r="F8" s="104"/>
      <c r="G8" s="104"/>
      <c r="H8" s="104"/>
      <c r="I8" s="205"/>
      <c r="J8" s="206"/>
      <c r="K8" s="206"/>
      <c r="L8" s="106"/>
      <c r="M8" s="270"/>
      <c r="N8" s="270"/>
      <c r="O8" s="270"/>
      <c r="P8" s="272"/>
      <c r="Q8" s="270"/>
      <c r="R8" s="270"/>
      <c r="S8" s="270"/>
      <c r="T8" s="272"/>
      <c r="U8" s="272"/>
      <c r="V8" s="270"/>
      <c r="W8" s="270"/>
      <c r="X8" s="270"/>
      <c r="Y8" s="270"/>
    </row>
    <row r="9" spans="1:25" ht="2.25" customHeight="1" thickTop="1">
      <c r="A9" s="109"/>
      <c r="B9" s="109"/>
      <c r="C9" s="109"/>
      <c r="D9" s="109"/>
      <c r="E9" s="109"/>
      <c r="F9" s="109"/>
      <c r="G9" s="109"/>
      <c r="H9" s="109"/>
      <c r="I9" s="207"/>
      <c r="J9" s="208"/>
      <c r="K9" s="208"/>
      <c r="M9" s="270"/>
      <c r="N9" s="270"/>
      <c r="O9" s="270"/>
      <c r="P9" s="272"/>
      <c r="Q9" s="270"/>
      <c r="R9" s="270"/>
      <c r="S9" s="270"/>
      <c r="T9" s="272"/>
      <c r="U9" s="272"/>
      <c r="V9" s="270"/>
      <c r="W9" s="270"/>
      <c r="X9" s="270"/>
      <c r="Y9" s="270"/>
    </row>
    <row r="10" spans="1:25" ht="47.25" customHeight="1" thickBot="1">
      <c r="A10" s="213"/>
      <c r="B10" s="209" t="s">
        <v>2</v>
      </c>
      <c r="C10" s="209" t="s">
        <v>0</v>
      </c>
      <c r="D10" s="214" t="s">
        <v>78</v>
      </c>
      <c r="E10" s="165" t="s">
        <v>36</v>
      </c>
      <c r="F10" s="165" t="s">
        <v>79</v>
      </c>
      <c r="G10" s="165" t="s">
        <v>34</v>
      </c>
      <c r="H10" s="165" t="s">
        <v>80</v>
      </c>
      <c r="I10" s="215" t="s">
        <v>81</v>
      </c>
      <c r="J10" s="165" t="s">
        <v>75</v>
      </c>
      <c r="K10" s="215"/>
      <c r="L10" s="106"/>
      <c r="M10" s="270"/>
      <c r="N10" s="270"/>
      <c r="O10" s="270"/>
      <c r="P10" s="272"/>
      <c r="Q10" s="270"/>
      <c r="R10" s="270"/>
      <c r="S10" s="270"/>
      <c r="T10" s="272"/>
      <c r="U10" s="272"/>
      <c r="V10" s="270"/>
      <c r="W10" s="270"/>
      <c r="X10" s="270"/>
      <c r="Y10" s="270"/>
    </row>
    <row r="11" spans="1:25" ht="16.5" customHeight="1" thickTop="1">
      <c r="A11" s="216" t="s">
        <v>19</v>
      </c>
      <c r="B11" s="217" t="e">
        <f ca="1">IF($A11&lt;&gt;"",INDIRECT(ADDRESS($M11,COLUMN('住戸入力'!$B$12),1,TRUE,'住戸入力'!$B$4)),"")</f>
        <v>#N/A</v>
      </c>
      <c r="C11" s="218"/>
      <c r="D11" s="219"/>
      <c r="E11" s="170" t="e">
        <f ca="1">IF($A11&lt;&gt;"",IF(INDIRECT(ADDRESS($M11,COLUMN('住戸入力'!$D$26),1,TRUE,'住戸入力'!$B$4))&lt;&gt;"",INDIRECT(ADDRESS($M11,COLUMN('住戸入力'!$D$26),1,TRUE,'住戸入力'!$B$4)),""),"")</f>
        <v>#N/A</v>
      </c>
      <c r="F11" s="168" t="e">
        <f ca="1">IF($A11&lt;&gt;"",IF(INDIRECT(ADDRESS($M11,COLUMN('住戸入力'!$E$26),1,TRUE,'住戸入力'!$B$4))&lt;&gt;"",INDIRECT(ADDRESS($M11,COLUMN('住戸入力'!$E$26),1,TRUE,'住戸入力'!$B$4)),""),"")</f>
        <v>#N/A</v>
      </c>
      <c r="G11" s="169" t="e">
        <f ca="1">IF($A11&lt;&gt;"",IF(INDIRECT(ADDRESS($M11,COLUMN('住戸入力'!$F$26),1,TRUE,'住戸入力'!$B$4))&lt;&gt;"",INDIRECT(ADDRESS($M11,COLUMN('住戸入力'!$F$26),1,TRUE,'住戸入力'!$B$4)),""),"")</f>
        <v>#N/A</v>
      </c>
      <c r="H11" s="251" t="e">
        <f ca="1">IF($A11&lt;&gt;"",INDIRECT(ADDRESS($M11,COLUMN('住戸入力'!$G$26),1,TRUE,'住戸入力'!$B$4))*$N11,"")</f>
        <v>#N/A</v>
      </c>
      <c r="I11" s="291" t="e">
        <f>IF($H$7&lt;=(ROW($A11)-ROW($A$11))/2-2,"",H11/$D$25)</f>
        <v>#N/A</v>
      </c>
      <c r="J11" s="252" t="e">
        <f ca="1">IF($A11&lt;&gt;"",INDIRECT(ADDRESS($M11,COLUMN('住戸入力'!$I$26),1,TRUE,'住戸入力'!$B$4)),"")</f>
        <v>#N/A</v>
      </c>
      <c r="K11" s="292" t="e">
        <f>IF($H$7&lt;=(ROW($A11)-ROW($A$11))/2-2,"",(1/J11/I11)^2)</f>
        <v>#N/A</v>
      </c>
      <c r="L11" s="220"/>
      <c r="M11" s="270" t="e">
        <f ca="1">MATCH(ROW(M11)-ROW($M$10),INDIRECT(ADDRESS(ROW('住戸入力'!$N$13),'通風経路'!$M$7,1,TRUE,'住戸入力'!$B$4)):INDIRECT(ADDRESS(ROW('住戸入力'!$N$43),'通風経路'!$M$7,1,TRUE,'住戸入力'!$B$4)),0)+ROW('住戸入力'!$M$12)</f>
        <v>#N/A</v>
      </c>
      <c r="N11" s="270" t="e">
        <f ca="1">INDIRECT(ADDRESS($M11,$M$7+COLUMN('住戸入力'!$AH$27)-COLUMN('住戸入力'!$N$27),1,TRUE,'住戸入力'!$B$4))</f>
        <v>#N/A</v>
      </c>
      <c r="O11" s="270"/>
      <c r="P11" s="272"/>
      <c r="Q11" s="270"/>
      <c r="R11" s="270"/>
      <c r="S11" s="270"/>
      <c r="T11" s="272"/>
      <c r="U11" s="272"/>
      <c r="V11" s="270"/>
      <c r="W11" s="270"/>
      <c r="X11" s="270"/>
      <c r="Y11" s="270"/>
    </row>
    <row r="12" spans="1:25" ht="16.5" customHeight="1">
      <c r="A12" s="221" t="e">
        <f>IF($H$7&lt;(ROW($A12)-ROW($A$12))/2,"","  空間"&amp;(ROW($A12)-ROW($A$12))/2+1)</f>
        <v>#N/A</v>
      </c>
      <c r="B12" s="222" t="e">
        <f ca="1">IF($A12&lt;&gt;"",INDIRECT(ADDRESS($M12,COLUMN('住戸入力'!$B$12),1,TRUE,'住戸入力'!$B$4)),"")</f>
        <v>#N/A</v>
      </c>
      <c r="C12" s="147" t="e">
        <f ca="1">IF($A12&lt;&gt;"",IF(INDIRECT(ADDRESS(M12,COLUMN('住戸入力'!$C$12),1,TRUE,'住戸入力'!$B$4))="○","○",IF(INDIRECT(ADDRESS(M12,COLUMN('住戸入力'!$C$12),1,TRUE,'住戸入力'!$B$4))="△","○","")),"")</f>
        <v>#N/A</v>
      </c>
      <c r="D12" s="223" t="e">
        <f ca="1">IF($C12="○",INDIRECT(ADDRESS($M12,COLUMN('住戸入力'!$E$12),1,TRUE,'住戸入力'!$B$4)),"")</f>
        <v>#N/A</v>
      </c>
      <c r="E12" s="224"/>
      <c r="F12" s="225"/>
      <c r="G12" s="224"/>
      <c r="H12" s="253"/>
      <c r="I12" s="254"/>
      <c r="J12" s="255"/>
      <c r="K12" s="256"/>
      <c r="L12" s="106"/>
      <c r="M12" s="270" t="e">
        <f ca="1">MATCH(ROW(M12)-ROW($M$10),INDIRECT(ADDRESS(ROW('住戸入力'!$N$13),'通風経路'!$M$7,1,TRUE,'住戸入力'!$B$4)):INDIRECT(ADDRESS(ROW('住戸入力'!$N$43),'通風経路'!$M$7,1,TRUE,'住戸入力'!$B$4)),0)+ROW('住戸入力'!$M$12)</f>
        <v>#N/A</v>
      </c>
      <c r="N12" s="270" t="e">
        <f ca="1">INDIRECT(ADDRESS($M12,COLUMN('住戸入力'!$AH$27),1,TRUE,'住戸入力'!$B$4))</f>
        <v>#N/A</v>
      </c>
      <c r="O12" s="270"/>
      <c r="P12" s="272"/>
      <c r="Q12" s="270"/>
      <c r="R12" s="270"/>
      <c r="S12" s="270"/>
      <c r="T12" s="272"/>
      <c r="U12" s="272"/>
      <c r="V12" s="270"/>
      <c r="W12" s="270"/>
      <c r="X12" s="270"/>
      <c r="Y12" s="270"/>
    </row>
    <row r="13" spans="1:25" ht="16.5" customHeight="1">
      <c r="A13" s="216" t="e">
        <f>IF($H$7&lt;=(ROW($A13)-ROW($A$11))/2-2,"",IF($H$7=(ROW($A13)-ROW($A$11))/2-1,"外部に面した開口部"&amp;(ROW($A13)-ROW($A$11))/2+1,"室内開口"&amp;(ROW($A13)-ROW($A$11))/2+1))</f>
        <v>#N/A</v>
      </c>
      <c r="B13" s="222" t="e">
        <f ca="1">IF($A13&lt;&gt;"",INDIRECT(ADDRESS($M13,COLUMN('住戸入力'!$B$12),1,TRUE,'住戸入力'!$B$4)),"")</f>
        <v>#N/A</v>
      </c>
      <c r="C13" s="226"/>
      <c r="D13" s="227"/>
      <c r="E13" s="148" t="e">
        <f ca="1">IF($A13&lt;&gt;"",IF(INDIRECT(ADDRESS($M13,COLUMN('住戸入力'!$D$26),1,TRUE,'住戸入力'!$B$4))&lt;&gt;"",INDIRECT(ADDRESS($M13,COLUMN('住戸入力'!$D$26),1,TRUE,'住戸入力'!$B$4)),""),"")</f>
        <v>#N/A</v>
      </c>
      <c r="F13" s="173" t="e">
        <f ca="1">IF($A13&lt;&gt;"",IF(INDIRECT(ADDRESS($M13,COLUMN('住戸入力'!$E$26),1,TRUE,'住戸入力'!$B$4))&lt;&gt;"",INDIRECT(ADDRESS($M13,COLUMN('住戸入力'!$E$26),1,TRUE,'住戸入力'!$B$4)),""),"")</f>
        <v>#N/A</v>
      </c>
      <c r="G13" s="174" t="e">
        <f ca="1">IF($A13&lt;&gt;"",IF(INDIRECT(ADDRESS($M13,COLUMN('住戸入力'!$F$26),1,TRUE,'住戸入力'!$B$4))&lt;&gt;"",INDIRECT(ADDRESS($M13,COLUMN('住戸入力'!$F$26),1,TRUE,'住戸入力'!$B$4)),""),"")</f>
        <v>#N/A</v>
      </c>
      <c r="H13" s="257" t="e">
        <f ca="1">IF($A13&lt;&gt;"",INDIRECT(ADDRESS($M13,COLUMN('住戸入力'!$G$26),1,TRUE,'住戸入力'!$B$4))*$N13,"")</f>
        <v>#N/A</v>
      </c>
      <c r="I13" s="291" t="e">
        <f>IF($H$7&lt;=(ROW($A13)-ROW($A$11))/2-2,"",H13/$D$25)</f>
        <v>#N/A</v>
      </c>
      <c r="J13" s="258" t="e">
        <f ca="1">IF($A13&lt;&gt;"",INDIRECT(ADDRESS($M13,COLUMN('住戸入力'!$I$26),1,TRUE,'住戸入力'!$B$4)),"")</f>
        <v>#N/A</v>
      </c>
      <c r="K13" s="292" t="e">
        <f>IF($H$7&lt;=(ROW($A13)-ROW($A$11))/2-2,"",(1/J13/I13)^2)</f>
        <v>#N/A</v>
      </c>
      <c r="L13" s="220"/>
      <c r="M13" s="270" t="e">
        <f ca="1">MATCH(ROW(M13)-ROW($M$10),INDIRECT(ADDRESS(ROW('住戸入力'!$N$13),'通風経路'!$M$7,1,TRUE,'住戸入力'!$B$4)):INDIRECT(ADDRESS(ROW('住戸入力'!$N$43),'通風経路'!$M$7,1,TRUE,'住戸入力'!$B$4)),0)+ROW('住戸入力'!$M$12)</f>
        <v>#N/A</v>
      </c>
      <c r="N13" s="270" t="e">
        <f ca="1">INDIRECT(ADDRESS($M13,$M$7+COLUMN('住戸入力'!$AH$27)-COLUMN('住戸入力'!$N$27),1,TRUE,'住戸入力'!$B$4))</f>
        <v>#N/A</v>
      </c>
      <c r="O13" s="270"/>
      <c r="P13" s="272"/>
      <c r="Q13" s="270"/>
      <c r="R13" s="270"/>
      <c r="S13" s="270"/>
      <c r="T13" s="272"/>
      <c r="U13" s="272"/>
      <c r="V13" s="270"/>
      <c r="W13" s="270"/>
      <c r="X13" s="270"/>
      <c r="Y13" s="270"/>
    </row>
    <row r="14" spans="1:25" ht="16.5" customHeight="1">
      <c r="A14" s="221" t="e">
        <f>IF($H$7&lt;(ROW($A14)-ROW($A$12))/2,"","  空間"&amp;(ROW($A14)-ROW($A$12))/2+1)</f>
        <v>#N/A</v>
      </c>
      <c r="B14" s="222" t="e">
        <f ca="1">IF($A14&lt;&gt;"",INDIRECT(ADDRESS($M14,COLUMN('住戸入力'!$B$12),1,TRUE,'住戸入力'!$B$4)),"")</f>
        <v>#N/A</v>
      </c>
      <c r="C14" s="147" t="e">
        <f ca="1">IF($A14&lt;&gt;"",IF(INDIRECT(ADDRESS(M14,COLUMN('住戸入力'!$C$12),1,TRUE,'住戸入力'!$B$4))="○","○",IF(INDIRECT(ADDRESS(M14,COLUMN('住戸入力'!$C$12),1,TRUE,'住戸入力'!$B$4))="△","○","")),"")</f>
        <v>#N/A</v>
      </c>
      <c r="D14" s="223" t="e">
        <f ca="1">IF($C14="○",INDIRECT(ADDRESS($M14,COLUMN('住戸入力'!$E$12),1,TRUE,'住戸入力'!$B$4)),"")</f>
        <v>#N/A</v>
      </c>
      <c r="E14" s="224"/>
      <c r="F14" s="225"/>
      <c r="G14" s="224"/>
      <c r="H14" s="253"/>
      <c r="I14" s="254"/>
      <c r="J14" s="255"/>
      <c r="K14" s="256"/>
      <c r="L14" s="106"/>
      <c r="M14" s="270" t="e">
        <f ca="1">MATCH(ROW(M14)-ROW($M$10),INDIRECT(ADDRESS(ROW('住戸入力'!$N$13),'通風経路'!$M$7,1,TRUE,'住戸入力'!$B$4)):INDIRECT(ADDRESS(ROW('住戸入力'!$N$43),'通風経路'!$M$7,1,TRUE,'住戸入力'!$B$4)),0)+ROW('住戸入力'!$M$12)</f>
        <v>#N/A</v>
      </c>
      <c r="N14" s="270" t="e">
        <f ca="1">INDIRECT(ADDRESS($M14,COLUMN('住戸入力'!$AH$27),1,TRUE,'住戸入力'!$B$4))</f>
        <v>#N/A</v>
      </c>
      <c r="O14" s="270"/>
      <c r="P14" s="272"/>
      <c r="Q14" s="270"/>
      <c r="R14" s="270"/>
      <c r="S14" s="270"/>
      <c r="T14" s="272"/>
      <c r="U14" s="272"/>
      <c r="V14" s="270"/>
      <c r="W14" s="270"/>
      <c r="X14" s="270"/>
      <c r="Y14" s="270"/>
    </row>
    <row r="15" spans="1:25" ht="16.5" customHeight="1">
      <c r="A15" s="216" t="e">
        <f>IF($H$7&lt;=(ROW($A15)-ROW($A$11))/2-2,"",IF($H$7=(ROW($A15)-ROW($A$11))/2-1,"外部に面した開口部"&amp;(ROW($A15)-ROW($A$11))/2+1,"室内開口"&amp;(ROW($A15)-ROW($A$11))/2+1))</f>
        <v>#N/A</v>
      </c>
      <c r="B15" s="222" t="e">
        <f ca="1">IF($A15&lt;&gt;"",INDIRECT(ADDRESS($M15,COLUMN('住戸入力'!$B$12),1,TRUE,'住戸入力'!$B$4)),"")</f>
        <v>#N/A</v>
      </c>
      <c r="C15" s="226"/>
      <c r="D15" s="227"/>
      <c r="E15" s="148" t="e">
        <f ca="1">IF($A15&lt;&gt;"",IF(INDIRECT(ADDRESS($M15,COLUMN('住戸入力'!$D$26),1,TRUE,'住戸入力'!$B$4))&lt;&gt;"",INDIRECT(ADDRESS($M15,COLUMN('住戸入力'!$D$26),1,TRUE,'住戸入力'!$B$4)),""),"")</f>
        <v>#N/A</v>
      </c>
      <c r="F15" s="173" t="e">
        <f ca="1">IF($A15&lt;&gt;"",IF(INDIRECT(ADDRESS($M15,COLUMN('住戸入力'!$E$26),1,TRUE,'住戸入力'!$B$4))&lt;&gt;"",INDIRECT(ADDRESS($M15,COLUMN('住戸入力'!$E$26),1,TRUE,'住戸入力'!$B$4)),""),"")</f>
        <v>#N/A</v>
      </c>
      <c r="G15" s="174" t="e">
        <f ca="1">IF($A15&lt;&gt;"",IF(INDIRECT(ADDRESS($M15,COLUMN('住戸入力'!$F$26),1,TRUE,'住戸入力'!$B$4))&lt;&gt;"",INDIRECT(ADDRESS($M15,COLUMN('住戸入力'!$F$26),1,TRUE,'住戸入力'!$B$4)),""),"")</f>
        <v>#N/A</v>
      </c>
      <c r="H15" s="257" t="e">
        <f ca="1">IF($A15&lt;&gt;"",INDIRECT(ADDRESS($M15,COLUMN('住戸入力'!$G$26),1,TRUE,'住戸入力'!$B$4))*$N15,"")</f>
        <v>#N/A</v>
      </c>
      <c r="I15" s="291" t="e">
        <f>IF($H$7&lt;=(ROW($A15)-ROW($A$11))/2-2,"",H15/$D$25)</f>
        <v>#N/A</v>
      </c>
      <c r="J15" s="258" t="e">
        <f ca="1">IF($A15&lt;&gt;"",INDIRECT(ADDRESS($M15,COLUMN('住戸入力'!$I$26),1,TRUE,'住戸入力'!$B$4)),"")</f>
        <v>#N/A</v>
      </c>
      <c r="K15" s="292" t="e">
        <f>IF($H$7&lt;=(ROW($A15)-ROW($A$11))/2-2,"",(1/J15/I15)^2)</f>
        <v>#N/A</v>
      </c>
      <c r="L15" s="220"/>
      <c r="M15" s="270" t="e">
        <f ca="1">MATCH(ROW(M15)-ROW($M$10),INDIRECT(ADDRESS(ROW('住戸入力'!$N$13),'通風経路'!$M$7,1,TRUE,'住戸入力'!$B$4)):INDIRECT(ADDRESS(ROW('住戸入力'!$N$43),'通風経路'!$M$7,1,TRUE,'住戸入力'!$B$4)),0)+ROW('住戸入力'!$M$12)</f>
        <v>#N/A</v>
      </c>
      <c r="N15" s="270" t="e">
        <f ca="1">INDIRECT(ADDRESS($M15,$M$7+COLUMN('住戸入力'!$AH$27)-COLUMN('住戸入力'!$N$27),1,TRUE,'住戸入力'!$B$4))</f>
        <v>#N/A</v>
      </c>
      <c r="O15" s="270"/>
      <c r="P15" s="272"/>
      <c r="Q15" s="270"/>
      <c r="R15" s="270"/>
      <c r="S15" s="270"/>
      <c r="T15" s="272"/>
      <c r="U15" s="272"/>
      <c r="V15" s="270"/>
      <c r="W15" s="270"/>
      <c r="X15" s="270"/>
      <c r="Y15" s="270"/>
    </row>
    <row r="16" spans="1:25" ht="16.5" customHeight="1">
      <c r="A16" s="221" t="e">
        <f>IF($H$7&lt;(ROW($A16)-ROW($A$12))/2,"","  空間"&amp;(ROW($A16)-ROW($A$12))/2+1)</f>
        <v>#N/A</v>
      </c>
      <c r="B16" s="222" t="e">
        <f ca="1">IF($A16&lt;&gt;"",INDIRECT(ADDRESS($M16,COLUMN('住戸入力'!$B$12),1,TRUE,'住戸入力'!$B$4)),"")</f>
        <v>#N/A</v>
      </c>
      <c r="C16" s="147" t="e">
        <f ca="1">IF($A16&lt;&gt;"",IF(INDIRECT(ADDRESS(M16,COLUMN('住戸入力'!$C$12),1,TRUE,'住戸入力'!$B$4))="○","○",IF(INDIRECT(ADDRESS(M16,COLUMN('住戸入力'!$C$12),1,TRUE,'住戸入力'!$B$4))="△","○","")),"")</f>
        <v>#N/A</v>
      </c>
      <c r="D16" s="223" t="e">
        <f ca="1">IF($C16="○",INDIRECT(ADDRESS($M16,COLUMN('住戸入力'!$E$12),1,TRUE,'住戸入力'!$B$4)),"")</f>
        <v>#N/A</v>
      </c>
      <c r="E16" s="224"/>
      <c r="F16" s="225"/>
      <c r="G16" s="224"/>
      <c r="H16" s="253"/>
      <c r="I16" s="254"/>
      <c r="J16" s="255"/>
      <c r="K16" s="256"/>
      <c r="L16" s="106"/>
      <c r="M16" s="270" t="e">
        <f ca="1">MATCH(ROW(M16)-ROW($M$10),INDIRECT(ADDRESS(ROW('住戸入力'!$N$13),'通風経路'!$M$7,1,TRUE,'住戸入力'!$B$4)):INDIRECT(ADDRESS(ROW('住戸入力'!$N$43),'通風経路'!$M$7,1,TRUE,'住戸入力'!$B$4)),0)+ROW('住戸入力'!$M$12)</f>
        <v>#N/A</v>
      </c>
      <c r="N16" s="270" t="e">
        <f ca="1">INDIRECT(ADDRESS($M16,COLUMN('住戸入力'!$AH$27),1,TRUE,'住戸入力'!$B$4))</f>
        <v>#N/A</v>
      </c>
      <c r="O16" s="270"/>
      <c r="P16" s="272"/>
      <c r="Q16" s="270"/>
      <c r="R16" s="270"/>
      <c r="S16" s="270"/>
      <c r="T16" s="272"/>
      <c r="U16" s="272"/>
      <c r="V16" s="270"/>
      <c r="W16" s="270"/>
      <c r="X16" s="270"/>
      <c r="Y16" s="270"/>
    </row>
    <row r="17" spans="1:25" ht="16.5" customHeight="1">
      <c r="A17" s="216" t="e">
        <f>IF($H$7&lt;=(ROW($A17)-ROW($A$11))/2-2,"",IF($H$7=(ROW($A17)-ROW($A$11))/2-1,"外部に面した開口部"&amp;(ROW($A17)-ROW($A$11))/2+1,"室内開口"&amp;(ROW($A17)-ROW($A$11))/2+1))</f>
        <v>#N/A</v>
      </c>
      <c r="B17" s="222" t="e">
        <f ca="1">IF($A17&lt;&gt;"",INDIRECT(ADDRESS($M17,COLUMN('住戸入力'!$B$12),1,TRUE,'住戸入力'!$B$4)),"")</f>
        <v>#N/A</v>
      </c>
      <c r="C17" s="226"/>
      <c r="D17" s="227"/>
      <c r="E17" s="148" t="e">
        <f ca="1">IF($A17&lt;&gt;"",IF(INDIRECT(ADDRESS($M17,COLUMN('住戸入力'!$D$26),1,TRUE,'住戸入力'!$B$4))&lt;&gt;"",INDIRECT(ADDRESS($M17,COLUMN('住戸入力'!$D$26),1,TRUE,'住戸入力'!$B$4)),""),"")</f>
        <v>#N/A</v>
      </c>
      <c r="F17" s="173" t="e">
        <f ca="1">IF($A17&lt;&gt;"",IF(INDIRECT(ADDRESS($M17,COLUMN('住戸入力'!$E$26),1,TRUE,'住戸入力'!$B$4))&lt;&gt;"",INDIRECT(ADDRESS($M17,COLUMN('住戸入力'!$E$26),1,TRUE,'住戸入力'!$B$4)),""),"")</f>
        <v>#N/A</v>
      </c>
      <c r="G17" s="174" t="e">
        <f ca="1">IF($A17&lt;&gt;"",IF(INDIRECT(ADDRESS($M17,COLUMN('住戸入力'!$F$26),1,TRUE,'住戸入力'!$B$4))&lt;&gt;"",INDIRECT(ADDRESS($M17,COLUMN('住戸入力'!$F$26),1,TRUE,'住戸入力'!$B$4)),""),"")</f>
        <v>#N/A</v>
      </c>
      <c r="H17" s="257" t="e">
        <f ca="1">IF($A17&lt;&gt;"",INDIRECT(ADDRESS($M17,COLUMN('住戸入力'!$G$26),1,TRUE,'住戸入力'!$B$4))*$N17,"")</f>
        <v>#N/A</v>
      </c>
      <c r="I17" s="291" t="e">
        <f>IF($H$7&lt;=(ROW($A17)-ROW($A$11))/2-2,"",H17/$D$25)</f>
        <v>#N/A</v>
      </c>
      <c r="J17" s="258" t="e">
        <f ca="1">IF($A17&lt;&gt;"",INDIRECT(ADDRESS($M17,COLUMN('住戸入力'!$I$26),1,TRUE,'住戸入力'!$B$4)),"")</f>
        <v>#N/A</v>
      </c>
      <c r="K17" s="292" t="e">
        <f>IF($H$7&lt;=(ROW($A17)-ROW($A$11))/2-2,"",(1/J17/I17)^2)</f>
        <v>#N/A</v>
      </c>
      <c r="L17" s="220"/>
      <c r="M17" s="270" t="e">
        <f ca="1">MATCH(ROW(M17)-ROW($M$10),INDIRECT(ADDRESS(ROW('住戸入力'!$N$13),'通風経路'!$M$7,1,TRUE,'住戸入力'!$B$4)):INDIRECT(ADDRESS(ROW('住戸入力'!$N$43),'通風経路'!$M$7,1,TRUE,'住戸入力'!$B$4)),0)+ROW('住戸入力'!$M$12)</f>
        <v>#N/A</v>
      </c>
      <c r="N17" s="270" t="e">
        <f ca="1">INDIRECT(ADDRESS($M17,$M$7+COLUMN('住戸入力'!$AH$27)-COLUMN('住戸入力'!$N$27),1,TRUE,'住戸入力'!$B$4))</f>
        <v>#N/A</v>
      </c>
      <c r="O17" s="270"/>
      <c r="P17" s="272"/>
      <c r="Q17" s="270"/>
      <c r="R17" s="270"/>
      <c r="S17" s="270"/>
      <c r="T17" s="272"/>
      <c r="U17" s="272"/>
      <c r="V17" s="270"/>
      <c r="W17" s="270"/>
      <c r="X17" s="270"/>
      <c r="Y17" s="270"/>
    </row>
    <row r="18" spans="1:25" ht="16.5" customHeight="1">
      <c r="A18" s="221" t="e">
        <f>IF($H$7&lt;(ROW($A18)-ROW($A$12))/2,"","  空間"&amp;(ROW($A18)-ROW($A$12))/2+1)</f>
        <v>#N/A</v>
      </c>
      <c r="B18" s="222" t="e">
        <f ca="1">IF($A18&lt;&gt;"",INDIRECT(ADDRESS(M18,COLUMN('住戸入力'!$B$12),1,TRUE,'住戸入力'!$B$4)),"")</f>
        <v>#N/A</v>
      </c>
      <c r="C18" s="147" t="e">
        <f ca="1">IF($A18&lt;&gt;"",IF(INDIRECT(ADDRESS(M18,COLUMN('住戸入力'!$C$12),1,TRUE,'住戸入力'!$B$4))="○","○",IF(INDIRECT(ADDRESS(M18,COLUMN('住戸入力'!$C$12),1,TRUE,'住戸入力'!$B$4))="△","○","")),"")</f>
        <v>#N/A</v>
      </c>
      <c r="D18" s="223" t="e">
        <f ca="1">IF($C18="○",INDIRECT(ADDRESS($M18,COLUMN('住戸入力'!$E$12),1,TRUE,'住戸入力'!$B$4)),"")</f>
        <v>#N/A</v>
      </c>
      <c r="E18" s="224"/>
      <c r="F18" s="225"/>
      <c r="G18" s="224"/>
      <c r="H18" s="253"/>
      <c r="I18" s="254"/>
      <c r="J18" s="255"/>
      <c r="K18" s="256"/>
      <c r="L18" s="106"/>
      <c r="M18" s="270" t="e">
        <f ca="1">MATCH(ROW(M18)-ROW($M$10),INDIRECT(ADDRESS(ROW('住戸入力'!$N$13),'通風経路'!$M$7,1,TRUE,'住戸入力'!$B$4)):INDIRECT(ADDRESS(ROW('住戸入力'!$N$43),'通風経路'!$M$7,1,TRUE,'住戸入力'!$B$4)),0)+ROW('住戸入力'!$M$12)</f>
        <v>#N/A</v>
      </c>
      <c r="N18" s="270" t="e">
        <f ca="1">INDIRECT(ADDRESS($M18,COLUMN('住戸入力'!$AH$27),1,TRUE,'住戸入力'!$B$4))</f>
        <v>#N/A</v>
      </c>
      <c r="O18" s="270"/>
      <c r="P18" s="272"/>
      <c r="Q18" s="270"/>
      <c r="R18" s="270"/>
      <c r="S18" s="270"/>
      <c r="T18" s="272"/>
      <c r="U18" s="272"/>
      <c r="V18" s="270"/>
      <c r="W18" s="270"/>
      <c r="X18" s="270"/>
      <c r="Y18" s="270"/>
    </row>
    <row r="19" spans="1:25" ht="16.5" customHeight="1">
      <c r="A19" s="216" t="e">
        <f>IF($H$7&lt;=(ROW($A19)-ROW($A$11))/2-2,"",IF($H$7=(ROW($A19)-ROW($A$11))/2-1,"外部に面した開口部"&amp;(ROW($A19)-ROW($A$11))/2+1,"室内開口"&amp;(ROW($A19)-ROW($A$11))/2+1))</f>
        <v>#N/A</v>
      </c>
      <c r="B19" s="222" t="e">
        <f ca="1">IF($A19&lt;&gt;"",INDIRECT(ADDRESS(M19,COLUMN('住戸入力'!$B$12),1,TRUE,'住戸入力'!$B$4)),"")</f>
        <v>#N/A</v>
      </c>
      <c r="C19" s="226"/>
      <c r="D19" s="227"/>
      <c r="E19" s="148" t="e">
        <f ca="1">IF($A19&lt;&gt;"",IF(INDIRECT(ADDRESS($M19,COLUMN('住戸入力'!$D$26),1,TRUE,'住戸入力'!$B$4))&lt;&gt;"",INDIRECT(ADDRESS($M19,COLUMN('住戸入力'!$D$26),1,TRUE,'住戸入力'!$B$4)),""),"")</f>
        <v>#N/A</v>
      </c>
      <c r="F19" s="173" t="e">
        <f ca="1">IF($A19&lt;&gt;"",IF(INDIRECT(ADDRESS($M19,COLUMN('住戸入力'!$E$26),1,TRUE,'住戸入力'!$B$4))&lt;&gt;"",INDIRECT(ADDRESS($M19,COLUMN('住戸入力'!$E$26),1,TRUE,'住戸入力'!$B$4)),""),"")</f>
        <v>#N/A</v>
      </c>
      <c r="G19" s="174" t="e">
        <f ca="1">IF($A19&lt;&gt;"",IF(INDIRECT(ADDRESS($M19,COLUMN('住戸入力'!$F$26),1,TRUE,'住戸入力'!$B$4))&lt;&gt;"",INDIRECT(ADDRESS($M19,COLUMN('住戸入力'!$F$26),1,TRUE,'住戸入力'!$B$4)),""),"")</f>
        <v>#N/A</v>
      </c>
      <c r="H19" s="257" t="e">
        <f ca="1">IF($A19&lt;&gt;"",INDIRECT(ADDRESS($M19,COLUMN('住戸入力'!$G$26),1,TRUE,'住戸入力'!$B$4))*$N19,"")</f>
        <v>#N/A</v>
      </c>
      <c r="I19" s="291" t="e">
        <f>IF($H$7&lt;=(ROW($A19)-ROW($A$11))/2-2,"",H19/$D$25)</f>
        <v>#N/A</v>
      </c>
      <c r="J19" s="258" t="e">
        <f ca="1">IF($A19&lt;&gt;"",INDIRECT(ADDRESS($M19,COLUMN('住戸入力'!$I$26),1,TRUE,'住戸入力'!$B$4)),"")</f>
        <v>#N/A</v>
      </c>
      <c r="K19" s="292" t="e">
        <f>IF($H$7&lt;=(ROW($A19)-ROW($A$11))/2-2,"",(1/J19/I19)^2)</f>
        <v>#N/A</v>
      </c>
      <c r="L19" s="106"/>
      <c r="M19" s="270" t="e">
        <f ca="1">MATCH(ROW(M19)-ROW($M$10),INDIRECT(ADDRESS(ROW('住戸入力'!$N$13),'通風経路'!$M$7,1,TRUE,'住戸入力'!$B$4)):INDIRECT(ADDRESS(ROW('住戸入力'!$N$43),'通風経路'!$M$7,1,TRUE,'住戸入力'!$B$4)),0)+ROW('住戸入力'!$M$12)</f>
        <v>#N/A</v>
      </c>
      <c r="N19" s="270" t="e">
        <f ca="1">INDIRECT(ADDRESS($M19,$M$7+COLUMN('住戸入力'!$AH$27)-COLUMN('住戸入力'!$N$27),1,TRUE,'住戸入力'!$B$4))</f>
        <v>#N/A</v>
      </c>
      <c r="O19" s="270"/>
      <c r="P19" s="272"/>
      <c r="Q19" s="270"/>
      <c r="R19" s="270"/>
      <c r="S19" s="270"/>
      <c r="T19" s="272"/>
      <c r="U19" s="272"/>
      <c r="V19" s="270"/>
      <c r="W19" s="270"/>
      <c r="X19" s="270"/>
      <c r="Y19" s="270"/>
    </row>
    <row r="20" spans="1:25" ht="16.5" customHeight="1">
      <c r="A20" s="221" t="e">
        <f>IF($H$7&lt;(ROW($A20)-ROW($A$12))/2,"","  空間"&amp;(ROW($A20)-ROW($A$12))/2+1)</f>
        <v>#N/A</v>
      </c>
      <c r="B20" s="222" t="e">
        <f ca="1">IF($A20&lt;&gt;"",INDIRECT(ADDRESS(M20,COLUMN('住戸入力'!$B$12),1,TRUE,'住戸入力'!$B$4)),"")</f>
        <v>#N/A</v>
      </c>
      <c r="C20" s="147" t="e">
        <f ca="1">IF($A20&lt;&gt;"",IF(INDIRECT(ADDRESS(M20,COLUMN('住戸入力'!$C$12),1,TRUE,'住戸入力'!$B$4))="○","○",IF(INDIRECT(ADDRESS(M20,COLUMN('住戸入力'!$C$12),1,TRUE,'住戸入力'!$B$4))="△","○","")),"")</f>
        <v>#N/A</v>
      </c>
      <c r="D20" s="223" t="e">
        <f ca="1">IF($C20="○",INDIRECT(ADDRESS($M20,COLUMN('住戸入力'!$E$12),1,TRUE,'住戸入力'!$B$4)),"")</f>
        <v>#N/A</v>
      </c>
      <c r="E20" s="224"/>
      <c r="F20" s="225"/>
      <c r="G20" s="224"/>
      <c r="H20" s="253"/>
      <c r="I20" s="254"/>
      <c r="J20" s="255"/>
      <c r="K20" s="256"/>
      <c r="L20" s="106"/>
      <c r="M20" s="270" t="e">
        <f ca="1">MATCH(ROW(M20)-ROW($M$10),INDIRECT(ADDRESS(ROW('住戸入力'!$N$13),'通風経路'!$M$7,1,TRUE,'住戸入力'!$B$4)):INDIRECT(ADDRESS(ROW('住戸入力'!$N$43),'通風経路'!$M$7,1,TRUE,'住戸入力'!$B$4)),0)+ROW('住戸入力'!$M$12)</f>
        <v>#N/A</v>
      </c>
      <c r="N20" s="270" t="e">
        <f ca="1">INDIRECT(ADDRESS($M20,COLUMN('住戸入力'!$AH$27),1,TRUE,'住戸入力'!$B$4))</f>
        <v>#N/A</v>
      </c>
      <c r="O20" s="270"/>
      <c r="P20" s="272"/>
      <c r="Q20" s="270"/>
      <c r="R20" s="270"/>
      <c r="S20" s="270"/>
      <c r="T20" s="272"/>
      <c r="U20" s="272"/>
      <c r="V20" s="270"/>
      <c r="W20" s="270"/>
      <c r="X20" s="270"/>
      <c r="Y20" s="270"/>
    </row>
    <row r="21" spans="1:25" ht="16.5" customHeight="1">
      <c r="A21" s="216" t="e">
        <f>IF($H$7&lt;=(ROW($A21)-ROW($A$11))/2-2,"",IF($H$7=(ROW($A21)-ROW($A$11))/2-1,"外部に面した開口部"&amp;(ROW($A21)-ROW($A$11))/2+1,"室内開口"&amp;(ROW($A21)-ROW($A$11))/2+1))</f>
        <v>#N/A</v>
      </c>
      <c r="B21" s="222" t="e">
        <f ca="1">IF($A21&lt;&gt;"",INDIRECT(ADDRESS(M21,COLUMN('住戸入力'!$B$12),1,TRUE,'住戸入力'!$B$4)),"")</f>
        <v>#N/A</v>
      </c>
      <c r="C21" s="226"/>
      <c r="D21" s="227"/>
      <c r="E21" s="148" t="e">
        <f ca="1">IF($A21&lt;&gt;"",IF(INDIRECT(ADDRESS($M21,COLUMN('住戸入力'!$D$26),1,TRUE,'住戸入力'!$B$4))&lt;&gt;"",INDIRECT(ADDRESS($M21,COLUMN('住戸入力'!$D$26),1,TRUE,'住戸入力'!$B$4)),""),"")</f>
        <v>#N/A</v>
      </c>
      <c r="F21" s="173" t="e">
        <f ca="1">IF($A21&lt;&gt;"",IF(INDIRECT(ADDRESS($M21,COLUMN('住戸入力'!$E$26),1,TRUE,'住戸入力'!$B$4))&lt;&gt;"",INDIRECT(ADDRESS($M21,COLUMN('住戸入力'!$E$26),1,TRUE,'住戸入力'!$B$4)),""),"")</f>
        <v>#N/A</v>
      </c>
      <c r="G21" s="174" t="e">
        <f ca="1">IF($A21&lt;&gt;"",IF(INDIRECT(ADDRESS($M21,COLUMN('住戸入力'!$F$26),1,TRUE,'住戸入力'!$B$4))&lt;&gt;"",INDIRECT(ADDRESS($M21,COLUMN('住戸入力'!$F$26),1,TRUE,'住戸入力'!$B$4)),""),"")</f>
        <v>#N/A</v>
      </c>
      <c r="H21" s="257" t="e">
        <f ca="1">IF($A21&lt;&gt;"",INDIRECT(ADDRESS($M21,COLUMN('住戸入力'!$G$26),1,TRUE,'住戸入力'!$B$4))*$N21,"")</f>
        <v>#N/A</v>
      </c>
      <c r="I21" s="291" t="e">
        <f>IF($H$7&lt;=(ROW($A21)-ROW($A$11))/2-2,"",H21/$D$25)</f>
        <v>#N/A</v>
      </c>
      <c r="J21" s="258" t="e">
        <f ca="1">IF($A21&lt;&gt;"",INDIRECT(ADDRESS($M21,COLUMN('住戸入力'!$I$26),1,TRUE,'住戸入力'!$B$4)),"")</f>
        <v>#N/A</v>
      </c>
      <c r="K21" s="292" t="e">
        <f>IF($H$7&lt;=(ROW($A21)-ROW($A$11))/2-2,"",(1/J21/I21)^2)</f>
        <v>#N/A</v>
      </c>
      <c r="L21" s="106"/>
      <c r="M21" s="270" t="e">
        <f ca="1">MATCH(ROW(M21)-ROW($M$10),INDIRECT(ADDRESS(ROW('住戸入力'!$N$13),'通風経路'!$M$7,1,TRUE,'住戸入力'!$B$4)):INDIRECT(ADDRESS(ROW('住戸入力'!$N$43),'通風経路'!$M$7,1,TRUE,'住戸入力'!$B$4)),0)+ROW('住戸入力'!$M$12)</f>
        <v>#N/A</v>
      </c>
      <c r="N21" s="270" t="e">
        <f ca="1">INDIRECT(ADDRESS($M21,$M$7+COLUMN('住戸入力'!$AH$27)-COLUMN('住戸入力'!$N$27),1,TRUE,'住戸入力'!$B$4))</f>
        <v>#N/A</v>
      </c>
      <c r="O21" s="270"/>
      <c r="P21" s="272"/>
      <c r="Q21" s="270"/>
      <c r="R21" s="270"/>
      <c r="S21" s="270"/>
      <c r="T21" s="272"/>
      <c r="U21" s="272"/>
      <c r="V21" s="270"/>
      <c r="W21" s="270"/>
      <c r="X21" s="270"/>
      <c r="Y21" s="270"/>
    </row>
    <row r="22" spans="1:25" ht="16.5" customHeight="1">
      <c r="A22" s="221" t="e">
        <f>IF($H$7&lt;(ROW($A22)-ROW($A$12))/2,"","  空間"&amp;(ROW($A22)-ROW($A$12))/2+1)</f>
        <v>#N/A</v>
      </c>
      <c r="B22" s="222" t="e">
        <f ca="1">IF($A22&lt;&gt;"",INDIRECT(ADDRESS(M22,COLUMN('住戸入力'!$B$12),1,TRUE,'住戸入力'!$B$4)),"")</f>
        <v>#N/A</v>
      </c>
      <c r="C22" s="147" t="e">
        <f ca="1">IF($A22&lt;&gt;"",IF(INDIRECT(ADDRESS(M22,COLUMN('住戸入力'!$C$12),1,TRUE,'住戸入力'!$B$4))="○","○",IF(INDIRECT(ADDRESS(M22,COLUMN('住戸入力'!$C$12),1,TRUE,'住戸入力'!$B$4))="△","○","")),"")</f>
        <v>#N/A</v>
      </c>
      <c r="D22" s="223" t="e">
        <f ca="1">IF($C22="○",INDIRECT(ADDRESS($M22,COLUMN('住戸入力'!$E$12),1,TRUE,'住戸入力'!$B$4)),"")</f>
        <v>#N/A</v>
      </c>
      <c r="E22" s="224"/>
      <c r="F22" s="225"/>
      <c r="G22" s="224"/>
      <c r="H22" s="253"/>
      <c r="I22" s="254"/>
      <c r="J22" s="255"/>
      <c r="K22" s="256"/>
      <c r="L22" s="106"/>
      <c r="M22" s="270" t="e">
        <f ca="1">MATCH(ROW(M22)-ROW($M$10),INDIRECT(ADDRESS(ROW('住戸入力'!$N$13),'通風経路'!$M$7,1,TRUE,'住戸入力'!$B$4)):INDIRECT(ADDRESS(ROW('住戸入力'!$N$43),'通風経路'!$M$7,1,TRUE,'住戸入力'!$B$4)),0)+ROW('住戸入力'!$M$12)</f>
        <v>#N/A</v>
      </c>
      <c r="N22" s="270" t="e">
        <f ca="1">INDIRECT(ADDRESS($M22,COLUMN('住戸入力'!$AH$27),1,TRUE,'住戸入力'!$B$4))</f>
        <v>#N/A</v>
      </c>
      <c r="O22" s="270"/>
      <c r="P22" s="272"/>
      <c r="Q22" s="270"/>
      <c r="R22" s="270"/>
      <c r="S22" s="270"/>
      <c r="T22" s="272"/>
      <c r="U22" s="272"/>
      <c r="V22" s="270"/>
      <c r="W22" s="270"/>
      <c r="X22" s="270"/>
      <c r="Y22" s="270"/>
    </row>
    <row r="23" spans="1:25" ht="16.5" customHeight="1" thickBot="1">
      <c r="A23" s="216" t="e">
        <f>IF($H$7&lt;=(ROW($A23)-ROW($A$11))/2-2,"",IF($H$7=(ROW($A23)-ROW($A$11))/2-1,"外部に面した開口部"&amp;(ROW($A23)-ROW($A$11))/2+1,"室内開口"&amp;(ROW($A23)-ROW($A$11))/2+1))</f>
        <v>#N/A</v>
      </c>
      <c r="B23" s="228" t="e">
        <f ca="1">IF($A23&lt;&gt;"",INDIRECT(ADDRESS(M23,COLUMN('住戸入力'!$B$12),1,TRUE,'住戸入力'!$B$4)),"")</f>
        <v>#N/A</v>
      </c>
      <c r="C23" s="229"/>
      <c r="D23" s="230"/>
      <c r="E23" s="264" t="e">
        <f ca="1">IF($A23&lt;&gt;"",IF(INDIRECT(ADDRESS($M23,COLUMN('住戸入力'!$D$26),1,TRUE,'住戸入力'!$B$4))&lt;&gt;"",INDIRECT(ADDRESS($M23,COLUMN('住戸入力'!$D$26),1,TRUE,'住戸入力'!$B$4)),""),"")</f>
        <v>#N/A</v>
      </c>
      <c r="F23" s="177" t="e">
        <f ca="1">IF($A23&lt;&gt;"",IF(INDIRECT(ADDRESS($M23,COLUMN('住戸入力'!$E$26),1,TRUE,'住戸入力'!$B$4))&lt;&gt;"",INDIRECT(ADDRESS($M23,COLUMN('住戸入力'!$E$26),1,TRUE,'住戸入力'!$B$4)),""),"")</f>
        <v>#N/A</v>
      </c>
      <c r="G23" s="178" t="e">
        <f ca="1">IF($A23&lt;&gt;"",IF(INDIRECT(ADDRESS($M23,COLUMN('住戸入力'!$F$26),1,TRUE,'住戸入力'!$B$4))&lt;&gt;"",INDIRECT(ADDRESS($M23,COLUMN('住戸入力'!$F$26),1,TRUE,'住戸入力'!$B$4)),""),"")</f>
        <v>#N/A</v>
      </c>
      <c r="H23" s="259" t="e">
        <f ca="1">IF($A23&lt;&gt;"",INDIRECT(ADDRESS($M23,COLUMN('住戸入力'!$G$26),1,TRUE,'住戸入力'!$B$4))*$N23,"")</f>
        <v>#N/A</v>
      </c>
      <c r="I23" s="291" t="e">
        <f>IF($H$7&lt;=(ROW($A23)-ROW($A$11))/2-2,"",H23/$D$25)</f>
        <v>#N/A</v>
      </c>
      <c r="J23" s="260" t="e">
        <f ca="1">IF($A23&lt;&gt;"",INDIRECT(ADDRESS($M23,COLUMN('住戸入力'!$I$26),1,TRUE,'住戸入力'!$B$4)),"")</f>
        <v>#N/A</v>
      </c>
      <c r="K23" s="292" t="e">
        <f>IF($H$7&lt;=(ROW($A23)-ROW($A$11))/2-2,"",(1/J23/I23)^2)</f>
        <v>#N/A</v>
      </c>
      <c r="L23" s="106"/>
      <c r="M23" s="270" t="e">
        <f ca="1">MATCH(ROW(M23)-ROW($M$10),INDIRECT(ADDRESS(ROW('住戸入力'!$N$13),'通風経路'!$M$7,1,TRUE,'住戸入力'!$B$4)):INDIRECT(ADDRESS(ROW('住戸入力'!$N$43),'通風経路'!$M$7,1,TRUE,'住戸入力'!$B$4)),0)+ROW('住戸入力'!$M$12)</f>
        <v>#N/A</v>
      </c>
      <c r="N23" s="270" t="e">
        <f ca="1">INDIRECT(ADDRESS($M23,$M$7+COLUMN('住戸入力'!$AH$27)-COLUMN('住戸入力'!$N$27),1,TRUE,'住戸入力'!$B$4))</f>
        <v>#N/A</v>
      </c>
      <c r="O23" s="270"/>
      <c r="P23" s="272"/>
      <c r="Q23" s="270"/>
      <c r="R23" s="270"/>
      <c r="S23" s="270"/>
      <c r="T23" s="272"/>
      <c r="U23" s="272"/>
      <c r="V23" s="270"/>
      <c r="W23" s="270"/>
      <c r="X23" s="270"/>
      <c r="Y23" s="270"/>
    </row>
    <row r="24" spans="1:25" ht="16.5" customHeight="1" thickTop="1">
      <c r="A24" s="231"/>
      <c r="B24" s="129"/>
      <c r="C24" s="129"/>
      <c r="D24" s="232" t="s">
        <v>5</v>
      </c>
      <c r="E24" s="233" t="s">
        <v>5</v>
      </c>
      <c r="F24" s="129"/>
      <c r="G24" s="129"/>
      <c r="H24" s="129"/>
      <c r="J24" s="129"/>
      <c r="K24" s="233"/>
      <c r="L24" s="106"/>
      <c r="M24" s="270"/>
      <c r="N24" s="270"/>
      <c r="O24" s="270"/>
      <c r="P24" s="272"/>
      <c r="Q24" s="270"/>
      <c r="R24" s="270"/>
      <c r="S24" s="270"/>
      <c r="T24" s="272"/>
      <c r="U24" s="272"/>
      <c r="V24" s="270"/>
      <c r="W24" s="270"/>
      <c r="X24" s="270"/>
      <c r="Y24" s="270"/>
    </row>
    <row r="25" spans="1:25" ht="20.25" customHeight="1">
      <c r="A25" s="158"/>
      <c r="B25" s="267" t="s">
        <v>82</v>
      </c>
      <c r="C25" s="234" t="s">
        <v>83</v>
      </c>
      <c r="D25" s="261" t="e">
        <f ca="1">SUM(INDIRECT(ADDRESS(ROW($D$12),COLUMN($D$12))):INDIRECT(ADDRESS(ROW($D$12)+$H$7*2,COLUMN($D$12))))</f>
        <v>#N/A</v>
      </c>
      <c r="E25" s="235" t="e">
        <f>IF(COS(RADIANS($F$25))*COS(RADIANS($F$26))+SIN(RADIANS($F$25))*SIN(RADIANS($F$26))&gt;0.01,"方位×","方位○")</f>
        <v>#N/A</v>
      </c>
      <c r="F25" s="236" t="e">
        <f ca="1">(IF(INDIRECT(ADDRESS(ROW($E$11),COLUMN($E$11)))="北",0,0)+IF(INDIRECT(ADDRESS(ROW($E$11),COLUMN($E$11)))="北北東",1,0)+IF(INDIRECT(ADDRESS(ROW($E$11),COLUMN($E$11)))="北東",2,0)+IF(INDIRECT(ADDRESS(ROW($E$11),COLUMN($E$11)))="東北東",3,0)+IF(INDIRECT(ADDRESS(ROW($E$11),COLUMN($E$11)))="東",4,0)+IF(INDIRECT(ADDRESS(ROW($E$11),COLUMN($E$11)))="東南東",5,0)+IF(INDIRECT(ADDRESS(ROW($E$11),COLUMN($E$11)))="南東",6,0)+IF(INDIRECT(ADDRESS(ROW($E$11),COLUMN($E$11)))="南南東",7,0)+IF(INDIRECT(ADDRESS(ROW($E$11),COLUMN($E$11)))="南",8,0)+IF(INDIRECT(ADDRESS(ROW($E$11),COLUMN($E$11)))="南南西",9,0)+IF(INDIRECT(ADDRESS(ROW($E$11),COLUMN($E$11)))="南西",10,0)+IF(INDIRECT(ADDRESS(ROW($E$11),COLUMN($E$11)))="西南西",11,0)+IF(INDIRECT(ADDRESS(ROW($E$11),COLUMN($E$11)))="西",12,0)+IF(INDIRECT(ADDRESS(ROW($E$11),COLUMN($E$11)))="西北西",13,0)+IF(INDIRECT(ADDRESS(ROW($E$11),COLUMN($E$11)))="北西",14,0)+IF(INDIRECT(ADDRESS(ROW($E$11),COLUMN($E$11)))="北北西",15,0))*22.5</f>
        <v>#N/A</v>
      </c>
      <c r="G25" s="452" t="s">
        <v>84</v>
      </c>
      <c r="H25" s="453"/>
      <c r="I25" s="454"/>
      <c r="J25" s="455" t="e">
        <f ca="1">INDIRECT(ADDRESS($N$7,COLUMN($V$37)))</f>
        <v>#N/A</v>
      </c>
      <c r="K25" s="456"/>
      <c r="L25" s="106"/>
      <c r="M25" s="270"/>
      <c r="N25" s="270"/>
      <c r="O25" s="270"/>
      <c r="P25" s="272"/>
      <c r="Q25" s="270"/>
      <c r="R25" s="270"/>
      <c r="S25" s="270"/>
      <c r="T25" s="272"/>
      <c r="U25" s="272"/>
      <c r="V25" s="270"/>
      <c r="W25" s="270"/>
      <c r="X25" s="270"/>
      <c r="Y25" s="270"/>
    </row>
    <row r="26" spans="1:25" ht="20.25" customHeight="1">
      <c r="A26" s="158"/>
      <c r="B26" s="452" t="s">
        <v>85</v>
      </c>
      <c r="C26" s="453"/>
      <c r="D26" s="454"/>
      <c r="E26" s="235" t="e">
        <f>IF(COS(RADIANS($F$25))*COS(RADIANS($F$26))+SIN(RADIANS($F$25))*SIN(RADIANS($F$26))&gt;-1/2^0.5+0.01,"曲線状","直線状")</f>
        <v>#N/A</v>
      </c>
      <c r="F26" s="236" t="e">
        <f ca="1">(IF(INDIRECT(ADDRESS(ROW($E$11)+$H$7*2+2,COLUMN($E$11)))="",F25/22.5,0)+IF(INDIRECT(ADDRESS(ROW($E$11)+$H$7*2+2,COLUMN($E$11)))="北",0,0)+IF(INDIRECT(ADDRESS(ROW($E$11)+$H$7*2+2,COLUMN($E$11)))="北北東",1,0)+IF(INDIRECT(ADDRESS(ROW($E$11)+$H$7*2+2,COLUMN($E$11)))="北東",2,0)+IF(INDIRECT(ADDRESS(ROW($E$11)+$H$7*2+2,COLUMN($E$11)))="東北東",3,0)+IF(INDIRECT(ADDRESS(ROW($E$11)+$H$7*2+2,COLUMN($E$11)))="東",4,0)+IF(INDIRECT(ADDRESS(ROW($E$11)+$H$7*2+2,COLUMN($E$11)))="東南東",5,0)+IF(INDIRECT(ADDRESS(ROW($E$11)+$H$7*2+2,COLUMN($E$11)))="南東",6,0)+IF(INDIRECT(ADDRESS(ROW($E$11)+$H$7*2+2,COLUMN($E$11)))="南南東",7,0)+IF(INDIRECT(ADDRESS(ROW($E$11)+$H$7*2+2,COLUMN($E$11)))="南",8,0)+IF(INDIRECT(ADDRESS(ROW($E$11)+$H$7*2+2,COLUMN($E$11)))="南南西",9,0)+IF(INDIRECT(ADDRESS(ROW($E$11)+$H$7*2+2,COLUMN($E$11)))="南西",10,0)+IF(INDIRECT(ADDRESS(ROW($E$11)+$H$7*2+2,COLUMN($E$11)))="西南西",11,0)+IF(INDIRECT(ADDRESS(ROW($E$11)+$H$7*2+2,COLUMN($E$11)))="西",12,0)+IF(INDIRECT(ADDRESS(ROW($E$11)+$H$7*2+2,COLUMN($E$11)))="西北西",13,0)+IF(INDIRECT(ADDRESS(ROW($E$11)+$H$7*2+2,COLUMN($E$11)))="北西",14,0)+IF(INDIRECT(ADDRESS(ROW($E$11)+$H$7*2+2,COLUMN($E$11)))="北北西",15,0))*22.5</f>
        <v>#N/A</v>
      </c>
      <c r="G26" s="237"/>
      <c r="H26" s="238"/>
      <c r="I26" s="269" t="s">
        <v>86</v>
      </c>
      <c r="J26" s="455" t="e">
        <f>ROUND($E$7*($J$25/$F$7)^0.25,1)</f>
        <v>#N/A</v>
      </c>
      <c r="K26" s="456"/>
      <c r="L26" s="106"/>
      <c r="M26" s="270"/>
      <c r="N26" s="270"/>
      <c r="O26" s="270"/>
      <c r="P26" s="272"/>
      <c r="Q26" s="270"/>
      <c r="R26" s="270"/>
      <c r="S26" s="270"/>
      <c r="T26" s="272"/>
      <c r="U26" s="272"/>
      <c r="V26" s="270"/>
      <c r="W26" s="270"/>
      <c r="X26" s="270"/>
      <c r="Y26" s="270"/>
    </row>
    <row r="27" spans="1:25" ht="20.25" customHeight="1">
      <c r="A27" s="158"/>
      <c r="B27" s="452" t="s">
        <v>87</v>
      </c>
      <c r="C27" s="453"/>
      <c r="D27" s="454"/>
      <c r="E27" s="235" t="e">
        <f ca="1">IF($F$11="◎","◎",IF(INDIRECT(ADDRESS(ROW($F$11)+($H$7+1)*2,COLUMN($F$11)))="◎","◎",""))</f>
        <v>#N/A</v>
      </c>
      <c r="F27" s="239"/>
      <c r="G27" s="237"/>
      <c r="H27" s="238"/>
      <c r="I27" s="269" t="s">
        <v>88</v>
      </c>
      <c r="J27" s="455" t="e">
        <f ca="1">INDIRECT(ADDRESS($N$7,COLUMN($W$37)))</f>
        <v>#N/A</v>
      </c>
      <c r="K27" s="456"/>
      <c r="L27" s="106"/>
      <c r="M27" s="270"/>
      <c r="N27" s="270"/>
      <c r="O27" s="270"/>
      <c r="P27" s="272"/>
      <c r="Q27" s="270"/>
      <c r="R27" s="270"/>
      <c r="S27" s="270"/>
      <c r="T27" s="272"/>
      <c r="U27" s="272"/>
      <c r="V27" s="270"/>
      <c r="W27" s="270"/>
      <c r="X27" s="270"/>
      <c r="Y27" s="270"/>
    </row>
    <row r="28" spans="1:25" ht="20.25" customHeight="1">
      <c r="A28" s="103"/>
      <c r="B28" s="452" t="s">
        <v>89</v>
      </c>
      <c r="C28" s="453"/>
      <c r="D28" s="454"/>
      <c r="E28" s="235" t="e">
        <f ca="1">IF($G$11="○","○",IF(INDIRECT(ADDRESS(ROW($G$11)+($H$7+1)*2,COLUMN($G$11)))="○","○",""))</f>
        <v>#N/A</v>
      </c>
      <c r="F28" s="103"/>
      <c r="G28" s="129"/>
      <c r="H28" s="129"/>
      <c r="I28" s="129"/>
      <c r="J28" s="262"/>
      <c r="K28" s="263"/>
      <c r="L28" s="106"/>
      <c r="M28" s="278"/>
      <c r="N28" s="270"/>
      <c r="O28" s="270"/>
      <c r="P28" s="272"/>
      <c r="Q28" s="270"/>
      <c r="R28" s="270"/>
      <c r="S28" s="270"/>
      <c r="T28" s="272"/>
      <c r="U28" s="272"/>
      <c r="V28" s="270"/>
      <c r="W28" s="270"/>
      <c r="X28" s="270"/>
      <c r="Y28" s="270"/>
    </row>
    <row r="29" spans="1:25" ht="20.25" customHeight="1">
      <c r="A29" s="103"/>
      <c r="B29" s="103"/>
      <c r="C29" s="103"/>
      <c r="D29" s="103"/>
      <c r="E29" s="103"/>
      <c r="F29" s="158"/>
      <c r="G29" s="469" t="s">
        <v>90</v>
      </c>
      <c r="H29" s="470"/>
      <c r="I29" s="471"/>
      <c r="J29" s="472" t="e">
        <f>IF($E$25="方位×","チェック",$J$30*$D$25*2.4)</f>
        <v>#N/A</v>
      </c>
      <c r="K29" s="473"/>
      <c r="L29" s="106"/>
      <c r="M29" s="270"/>
      <c r="N29" s="270"/>
      <c r="O29" s="270"/>
      <c r="P29" s="272"/>
      <c r="Q29" s="270"/>
      <c r="R29" s="270"/>
      <c r="S29" s="270"/>
      <c r="T29" s="272"/>
      <c r="U29" s="272"/>
      <c r="V29" s="270"/>
      <c r="W29" s="270"/>
      <c r="X29" s="270"/>
      <c r="Y29" s="270"/>
    </row>
    <row r="30" spans="1:25" ht="20.25" customHeight="1">
      <c r="A30" s="103"/>
      <c r="B30" s="103"/>
      <c r="C30" s="103"/>
      <c r="D30" s="103"/>
      <c r="E30" s="103"/>
      <c r="F30" s="158"/>
      <c r="G30" s="237"/>
      <c r="H30" s="268"/>
      <c r="I30" s="269" t="s">
        <v>91</v>
      </c>
      <c r="J30" s="472" t="e">
        <f ca="1">IF($E$25="方位○",3600*$J$26*$J$27^0.5/2.4/(SUM(INDIRECT(ADDRESS(ROW($K$11),COLUMN($K$11))):INDIRECT(ADDRESS($H$7*2+2+ROW($K$11),COLUMN($K$11)))))^0.5,"方位×")</f>
        <v>#N/A</v>
      </c>
      <c r="K30" s="473"/>
      <c r="L30" s="106"/>
      <c r="M30" s="270"/>
      <c r="N30" s="270"/>
      <c r="O30" s="270"/>
      <c r="P30" s="272"/>
      <c r="Q30" s="270"/>
      <c r="R30" s="270"/>
      <c r="S30" s="270"/>
      <c r="T30" s="272"/>
      <c r="U30" s="272"/>
      <c r="V30" s="270"/>
      <c r="W30" s="270"/>
      <c r="X30" s="270"/>
      <c r="Y30" s="270"/>
    </row>
    <row r="31" spans="1:25" ht="5.25" customHeight="1">
      <c r="A31" s="240"/>
      <c r="B31" s="241"/>
      <c r="C31" s="241"/>
      <c r="D31" s="241"/>
      <c r="E31" s="241"/>
      <c r="F31" s="241"/>
      <c r="G31" s="241"/>
      <c r="H31" s="241"/>
      <c r="I31" s="241"/>
      <c r="J31" s="116"/>
      <c r="K31" s="116"/>
      <c r="L31" s="106"/>
      <c r="M31" s="270"/>
      <c r="N31" s="270"/>
      <c r="O31" s="270"/>
      <c r="P31" s="272"/>
      <c r="Q31" s="270"/>
      <c r="R31" s="270"/>
      <c r="S31" s="270"/>
      <c r="T31" s="272"/>
      <c r="U31" s="272"/>
      <c r="V31" s="270"/>
      <c r="W31" s="270"/>
      <c r="X31" s="270"/>
      <c r="Y31" s="270"/>
    </row>
    <row r="32" spans="1:25" ht="19.5" customHeight="1">
      <c r="A32" s="242" t="s">
        <v>6</v>
      </c>
      <c r="B32" s="243"/>
      <c r="C32" s="243"/>
      <c r="D32" s="243"/>
      <c r="E32" s="243"/>
      <c r="F32" s="243"/>
      <c r="G32" s="243"/>
      <c r="H32" s="243"/>
      <c r="I32" s="243"/>
      <c r="J32" s="243"/>
      <c r="K32" s="244"/>
      <c r="L32" s="106"/>
      <c r="M32" s="270"/>
      <c r="N32" s="270"/>
      <c r="O32" s="270"/>
      <c r="P32" s="272"/>
      <c r="Q32" s="270"/>
      <c r="R32" s="270"/>
      <c r="S32" s="270"/>
      <c r="T32" s="272"/>
      <c r="U32" s="272"/>
      <c r="V32" s="270"/>
      <c r="W32" s="270"/>
      <c r="X32" s="270"/>
      <c r="Y32" s="270"/>
    </row>
    <row r="33" spans="1:25" ht="16.5" customHeight="1">
      <c r="A33" s="179"/>
      <c r="B33" s="103"/>
      <c r="C33" s="103"/>
      <c r="D33" s="103"/>
      <c r="E33" s="103"/>
      <c r="F33" s="103"/>
      <c r="G33" s="103"/>
      <c r="H33" s="103"/>
      <c r="I33" s="103"/>
      <c r="J33" s="103"/>
      <c r="K33" s="181"/>
      <c r="L33" s="106"/>
      <c r="M33" s="270"/>
      <c r="N33" s="270"/>
      <c r="O33" s="270"/>
      <c r="P33" s="272"/>
      <c r="Q33" s="270" t="s">
        <v>29</v>
      </c>
      <c r="R33" s="270" t="s">
        <v>43</v>
      </c>
      <c r="S33" s="279" t="s">
        <v>38</v>
      </c>
      <c r="T33" s="286" t="s">
        <v>30</v>
      </c>
      <c r="U33" s="286" t="s">
        <v>64</v>
      </c>
      <c r="V33" s="279">
        <v>6.5</v>
      </c>
      <c r="W33" s="270"/>
      <c r="X33" s="270"/>
      <c r="Y33" s="270"/>
    </row>
    <row r="34" spans="1:25" ht="12.75">
      <c r="A34" s="179"/>
      <c r="B34" s="103"/>
      <c r="C34" s="103"/>
      <c r="D34" s="103"/>
      <c r="E34" s="103"/>
      <c r="F34" s="103"/>
      <c r="G34" s="103"/>
      <c r="H34" s="103"/>
      <c r="I34" s="103"/>
      <c r="J34" s="103"/>
      <c r="K34" s="181"/>
      <c r="L34" s="106"/>
      <c r="M34" s="270"/>
      <c r="N34" s="270"/>
      <c r="O34" s="270"/>
      <c r="P34" s="272"/>
      <c r="Q34" s="270" t="s">
        <v>39</v>
      </c>
      <c r="R34" s="270" t="s">
        <v>44</v>
      </c>
      <c r="S34" s="279"/>
      <c r="T34" s="286"/>
      <c r="U34" s="286" t="s">
        <v>65</v>
      </c>
      <c r="V34" s="279">
        <v>15</v>
      </c>
      <c r="W34" s="270"/>
      <c r="X34" s="270"/>
      <c r="Y34" s="270"/>
    </row>
    <row r="35" spans="1:25" ht="16.5" customHeight="1">
      <c r="A35" s="179"/>
      <c r="B35" s="103"/>
      <c r="C35" s="103"/>
      <c r="D35" s="103"/>
      <c r="E35" s="103"/>
      <c r="F35" s="103"/>
      <c r="G35" s="103"/>
      <c r="H35" s="103"/>
      <c r="I35" s="103"/>
      <c r="J35" s="103"/>
      <c r="K35" s="181"/>
      <c r="L35" s="106"/>
      <c r="M35" s="270"/>
      <c r="N35" s="270"/>
      <c r="O35" s="270"/>
      <c r="P35" s="272"/>
      <c r="Q35" s="270" t="s">
        <v>40</v>
      </c>
      <c r="R35" s="270" t="s">
        <v>62</v>
      </c>
      <c r="S35" s="279"/>
      <c r="T35" s="286"/>
      <c r="U35" s="286"/>
      <c r="V35" s="280">
        <v>30</v>
      </c>
      <c r="W35" s="270"/>
      <c r="X35" s="270"/>
      <c r="Y35" s="270"/>
    </row>
    <row r="36" spans="1:25" ht="16.5" customHeight="1">
      <c r="A36" s="179"/>
      <c r="B36" s="103"/>
      <c r="C36" s="103"/>
      <c r="D36" s="103"/>
      <c r="E36" s="103"/>
      <c r="F36" s="103"/>
      <c r="G36" s="103"/>
      <c r="H36" s="103"/>
      <c r="I36" s="103"/>
      <c r="J36" s="103"/>
      <c r="K36" s="181"/>
      <c r="L36" s="106"/>
      <c r="M36" s="270"/>
      <c r="N36" s="270"/>
      <c r="O36" s="270"/>
      <c r="P36" s="272"/>
      <c r="Q36" s="270"/>
      <c r="R36" s="270" t="s">
        <v>61</v>
      </c>
      <c r="S36" s="270"/>
      <c r="T36" s="272"/>
      <c r="U36" s="272"/>
      <c r="V36" s="270"/>
      <c r="W36" s="270"/>
      <c r="X36" s="270"/>
      <c r="Y36" s="270"/>
    </row>
    <row r="37" spans="1:25" ht="49.5" customHeight="1">
      <c r="A37" s="179"/>
      <c r="B37" s="103"/>
      <c r="C37" s="103"/>
      <c r="D37" s="103"/>
      <c r="E37" s="103"/>
      <c r="F37" s="103"/>
      <c r="G37" s="103"/>
      <c r="H37" s="103"/>
      <c r="I37" s="103"/>
      <c r="J37" s="103"/>
      <c r="K37" s="181"/>
      <c r="L37" s="106"/>
      <c r="M37" s="270"/>
      <c r="N37" s="270"/>
      <c r="O37" s="270"/>
      <c r="P37" s="287"/>
      <c r="Q37" s="281" t="s">
        <v>41</v>
      </c>
      <c r="R37" s="281" t="s">
        <v>32</v>
      </c>
      <c r="S37" s="281" t="s">
        <v>42</v>
      </c>
      <c r="T37" s="281" t="s">
        <v>46</v>
      </c>
      <c r="U37" s="282" t="s">
        <v>63</v>
      </c>
      <c r="V37" s="282" t="s">
        <v>92</v>
      </c>
      <c r="W37" s="280" t="s">
        <v>45</v>
      </c>
      <c r="X37" s="281"/>
      <c r="Y37" s="270"/>
    </row>
    <row r="38" spans="1:25" ht="15.75" customHeight="1">
      <c r="A38" s="179"/>
      <c r="B38" s="103"/>
      <c r="C38" s="103"/>
      <c r="D38" s="103"/>
      <c r="E38" s="103"/>
      <c r="F38" s="103"/>
      <c r="G38" s="103"/>
      <c r="H38" s="103"/>
      <c r="I38" s="103"/>
      <c r="J38" s="103"/>
      <c r="K38" s="181"/>
      <c r="L38" s="106"/>
      <c r="M38" s="270"/>
      <c r="N38" s="270"/>
      <c r="O38" s="270"/>
      <c r="P38" s="287">
        <f>ROW(P38)</f>
        <v>38</v>
      </c>
      <c r="Q38" s="281" t="str">
        <f>$Q$33</f>
        <v>戸建住宅および2階建以下の集合住宅住戸</v>
      </c>
      <c r="R38" s="281" t="str">
        <f>$R$33</f>
        <v>立地1(都市型の立地)</v>
      </c>
      <c r="S38" s="280" t="str">
        <f>$S$33</f>
        <v>◎</v>
      </c>
      <c r="T38" s="280" t="str">
        <f>$T$33</f>
        <v>○</v>
      </c>
      <c r="U38" s="280" t="str">
        <f>$U$33</f>
        <v>直線状</v>
      </c>
      <c r="V38" s="280">
        <f aca="true" t="shared" si="0" ref="V38:V53">$V$33</f>
        <v>6.5</v>
      </c>
      <c r="W38" s="280">
        <v>0.15</v>
      </c>
      <c r="X38" s="281"/>
      <c r="Y38" s="270"/>
    </row>
    <row r="39" spans="1:25" ht="16.5" customHeight="1">
      <c r="A39" s="179"/>
      <c r="B39" s="103"/>
      <c r="C39" s="103"/>
      <c r="D39" s="103"/>
      <c r="E39" s="103"/>
      <c r="F39" s="103"/>
      <c r="G39" s="103"/>
      <c r="H39" s="103"/>
      <c r="I39" s="103"/>
      <c r="J39" s="103"/>
      <c r="K39" s="181"/>
      <c r="L39" s="106"/>
      <c r="M39" s="270"/>
      <c r="N39" s="270"/>
      <c r="O39" s="270"/>
      <c r="P39" s="287">
        <f aca="true" t="shared" si="1" ref="P39:P85">ROW(P39)</f>
        <v>39</v>
      </c>
      <c r="Q39" s="281" t="str">
        <f aca="true" t="shared" si="2" ref="Q39:Q53">$Q$33</f>
        <v>戸建住宅および2階建以下の集合住宅住戸</v>
      </c>
      <c r="R39" s="281" t="str">
        <f>$R$33</f>
        <v>立地1(都市型の立地)</v>
      </c>
      <c r="S39" s="280" t="str">
        <f>$S$33</f>
        <v>◎</v>
      </c>
      <c r="T39" s="280"/>
      <c r="U39" s="280" t="str">
        <f aca="true" t="shared" si="3" ref="U39:U45">$U$33</f>
        <v>直線状</v>
      </c>
      <c r="V39" s="280">
        <f t="shared" si="0"/>
        <v>6.5</v>
      </c>
      <c r="W39" s="280">
        <v>0.05</v>
      </c>
      <c r="X39" s="281"/>
      <c r="Y39" s="270"/>
    </row>
    <row r="40" spans="1:25" ht="16.5" customHeight="1">
      <c r="A40" s="179"/>
      <c r="B40" s="103"/>
      <c r="C40" s="103"/>
      <c r="D40" s="103"/>
      <c r="E40" s="103"/>
      <c r="F40" s="103"/>
      <c r="G40" s="103"/>
      <c r="H40" s="103"/>
      <c r="I40" s="103"/>
      <c r="J40" s="103"/>
      <c r="K40" s="181"/>
      <c r="L40" s="106"/>
      <c r="M40" s="270"/>
      <c r="N40" s="270"/>
      <c r="O40" s="270"/>
      <c r="P40" s="287">
        <f t="shared" si="1"/>
        <v>40</v>
      </c>
      <c r="Q40" s="281" t="str">
        <f t="shared" si="2"/>
        <v>戸建住宅および2階建以下の集合住宅住戸</v>
      </c>
      <c r="R40" s="281" t="str">
        <f>$R$33</f>
        <v>立地1(都市型の立地)</v>
      </c>
      <c r="S40" s="280"/>
      <c r="T40" s="280" t="str">
        <f>$T$33</f>
        <v>○</v>
      </c>
      <c r="U40" s="280" t="str">
        <f t="shared" si="3"/>
        <v>直線状</v>
      </c>
      <c r="V40" s="280">
        <f t="shared" si="0"/>
        <v>6.5</v>
      </c>
      <c r="W40" s="280">
        <v>0.15</v>
      </c>
      <c r="X40" s="281"/>
      <c r="Y40" s="270"/>
    </row>
    <row r="41" spans="1:25" ht="16.5" customHeight="1">
      <c r="A41" s="179"/>
      <c r="B41" s="103"/>
      <c r="C41" s="103"/>
      <c r="D41" s="103"/>
      <c r="E41" s="103"/>
      <c r="F41" s="103"/>
      <c r="G41" s="103"/>
      <c r="H41" s="103"/>
      <c r="I41" s="103"/>
      <c r="J41" s="103"/>
      <c r="K41" s="181"/>
      <c r="L41" s="106"/>
      <c r="M41" s="270"/>
      <c r="N41" s="270"/>
      <c r="O41" s="270"/>
      <c r="P41" s="287">
        <f t="shared" si="1"/>
        <v>41</v>
      </c>
      <c r="Q41" s="281" t="str">
        <f t="shared" si="2"/>
        <v>戸建住宅および2階建以下の集合住宅住戸</v>
      </c>
      <c r="R41" s="281" t="str">
        <f>$R$33</f>
        <v>立地1(都市型の立地)</v>
      </c>
      <c r="S41" s="280"/>
      <c r="T41" s="280"/>
      <c r="U41" s="280" t="str">
        <f t="shared" si="3"/>
        <v>直線状</v>
      </c>
      <c r="V41" s="280">
        <f t="shared" si="0"/>
        <v>6.5</v>
      </c>
      <c r="W41" s="280">
        <v>0.05</v>
      </c>
      <c r="X41" s="281"/>
      <c r="Y41" s="270"/>
    </row>
    <row r="42" spans="1:25" ht="16.5" customHeight="1">
      <c r="A42" s="179"/>
      <c r="B42" s="103"/>
      <c r="C42" s="103"/>
      <c r="D42" s="103"/>
      <c r="E42" s="103"/>
      <c r="F42" s="103"/>
      <c r="G42" s="103"/>
      <c r="H42" s="103"/>
      <c r="I42" s="103"/>
      <c r="J42" s="103"/>
      <c r="K42" s="181"/>
      <c r="L42" s="106"/>
      <c r="M42" s="270"/>
      <c r="N42" s="270"/>
      <c r="O42" s="270"/>
      <c r="P42" s="287">
        <f t="shared" si="1"/>
        <v>42</v>
      </c>
      <c r="Q42" s="281" t="str">
        <f t="shared" si="2"/>
        <v>戸建住宅および2階建以下の集合住宅住戸</v>
      </c>
      <c r="R42" s="281" t="str">
        <f>$R$34</f>
        <v>立地2(郊外型の立地)</v>
      </c>
      <c r="S42" s="280" t="str">
        <f>$S$33</f>
        <v>◎</v>
      </c>
      <c r="T42" s="280" t="str">
        <f>$T$33</f>
        <v>○</v>
      </c>
      <c r="U42" s="280" t="str">
        <f t="shared" si="3"/>
        <v>直線状</v>
      </c>
      <c r="V42" s="280">
        <f t="shared" si="0"/>
        <v>6.5</v>
      </c>
      <c r="W42" s="280">
        <v>0.5</v>
      </c>
      <c r="X42" s="281"/>
      <c r="Y42" s="270"/>
    </row>
    <row r="43" spans="1:25" ht="16.5" customHeight="1">
      <c r="A43" s="179"/>
      <c r="B43" s="103"/>
      <c r="C43" s="103"/>
      <c r="D43" s="103"/>
      <c r="E43" s="103"/>
      <c r="F43" s="103"/>
      <c r="G43" s="103"/>
      <c r="H43" s="103"/>
      <c r="I43" s="103"/>
      <c r="J43" s="103"/>
      <c r="K43" s="181"/>
      <c r="L43" s="106"/>
      <c r="M43" s="270"/>
      <c r="N43" s="270"/>
      <c r="O43" s="270"/>
      <c r="P43" s="287">
        <f t="shared" si="1"/>
        <v>43</v>
      </c>
      <c r="Q43" s="281" t="str">
        <f t="shared" si="2"/>
        <v>戸建住宅および2階建以下の集合住宅住戸</v>
      </c>
      <c r="R43" s="281" t="str">
        <f>$R$34</f>
        <v>立地2(郊外型の立地)</v>
      </c>
      <c r="S43" s="280" t="str">
        <f>$S$33</f>
        <v>◎</v>
      </c>
      <c r="T43" s="280"/>
      <c r="U43" s="280" t="str">
        <f t="shared" si="3"/>
        <v>直線状</v>
      </c>
      <c r="V43" s="280">
        <f t="shared" si="0"/>
        <v>6.5</v>
      </c>
      <c r="W43" s="280">
        <v>0.5</v>
      </c>
      <c r="X43" s="281"/>
      <c r="Y43" s="270"/>
    </row>
    <row r="44" spans="1:25" ht="16.5" customHeight="1">
      <c r="A44" s="179"/>
      <c r="B44" s="103"/>
      <c r="C44" s="103"/>
      <c r="D44" s="103"/>
      <c r="E44" s="103"/>
      <c r="F44" s="103"/>
      <c r="G44" s="103"/>
      <c r="H44" s="103"/>
      <c r="I44" s="103"/>
      <c r="J44" s="103"/>
      <c r="K44" s="181"/>
      <c r="L44" s="106"/>
      <c r="M44" s="270"/>
      <c r="N44" s="270"/>
      <c r="O44" s="270"/>
      <c r="P44" s="287">
        <f t="shared" si="1"/>
        <v>44</v>
      </c>
      <c r="Q44" s="281" t="str">
        <f t="shared" si="2"/>
        <v>戸建住宅および2階建以下の集合住宅住戸</v>
      </c>
      <c r="R44" s="281" t="str">
        <f>$R$34</f>
        <v>立地2(郊外型の立地)</v>
      </c>
      <c r="S44" s="280"/>
      <c r="T44" s="280" t="str">
        <f>$T$33</f>
        <v>○</v>
      </c>
      <c r="U44" s="280" t="str">
        <f t="shared" si="3"/>
        <v>直線状</v>
      </c>
      <c r="V44" s="280">
        <f t="shared" si="0"/>
        <v>6.5</v>
      </c>
      <c r="W44" s="280">
        <v>0.2</v>
      </c>
      <c r="X44" s="281"/>
      <c r="Y44" s="270"/>
    </row>
    <row r="45" spans="1:25" ht="16.5" customHeight="1">
      <c r="A45" s="179"/>
      <c r="B45" s="103"/>
      <c r="C45" s="103"/>
      <c r="D45" s="103"/>
      <c r="E45" s="103"/>
      <c r="F45" s="103"/>
      <c r="G45" s="103"/>
      <c r="H45" s="103"/>
      <c r="I45" s="103"/>
      <c r="J45" s="103"/>
      <c r="K45" s="181"/>
      <c r="L45" s="106"/>
      <c r="M45" s="270"/>
      <c r="N45" s="270"/>
      <c r="O45" s="270"/>
      <c r="P45" s="287">
        <f t="shared" si="1"/>
        <v>45</v>
      </c>
      <c r="Q45" s="281" t="str">
        <f t="shared" si="2"/>
        <v>戸建住宅および2階建以下の集合住宅住戸</v>
      </c>
      <c r="R45" s="281" t="str">
        <f>$R$34</f>
        <v>立地2(郊外型の立地)</v>
      </c>
      <c r="S45" s="280"/>
      <c r="T45" s="280"/>
      <c r="U45" s="280" t="str">
        <f t="shared" si="3"/>
        <v>直線状</v>
      </c>
      <c r="V45" s="280">
        <f t="shared" si="0"/>
        <v>6.5</v>
      </c>
      <c r="W45" s="280">
        <v>0.2</v>
      </c>
      <c r="X45" s="281"/>
      <c r="Y45" s="270"/>
    </row>
    <row r="46" spans="1:25" ht="16.5" customHeight="1">
      <c r="A46" s="179"/>
      <c r="B46" s="103"/>
      <c r="C46" s="103"/>
      <c r="D46" s="103"/>
      <c r="E46" s="103"/>
      <c r="F46" s="103"/>
      <c r="G46" s="103"/>
      <c r="H46" s="103"/>
      <c r="I46" s="103"/>
      <c r="J46" s="103"/>
      <c r="K46" s="181"/>
      <c r="L46" s="106"/>
      <c r="M46" s="270"/>
      <c r="N46" s="270"/>
      <c r="O46" s="270"/>
      <c r="P46" s="287">
        <f t="shared" si="1"/>
        <v>46</v>
      </c>
      <c r="Q46" s="281" t="str">
        <f>$Q$33</f>
        <v>戸建住宅および2階建以下の集合住宅住戸</v>
      </c>
      <c r="R46" s="281" t="str">
        <f>$R$33</f>
        <v>立地1(都市型の立地)</v>
      </c>
      <c r="S46" s="280" t="str">
        <f>$S$33</f>
        <v>◎</v>
      </c>
      <c r="T46" s="280" t="str">
        <f>$T$33</f>
        <v>○</v>
      </c>
      <c r="U46" s="280" t="str">
        <f>$U$34</f>
        <v>曲線状</v>
      </c>
      <c r="V46" s="280">
        <f t="shared" si="0"/>
        <v>6.5</v>
      </c>
      <c r="W46" s="280">
        <v>0.15</v>
      </c>
      <c r="X46" s="281"/>
      <c r="Y46" s="270"/>
    </row>
    <row r="47" spans="1:25" ht="16.5" customHeight="1">
      <c r="A47" s="179"/>
      <c r="B47" s="103"/>
      <c r="C47" s="103"/>
      <c r="D47" s="103"/>
      <c r="E47" s="103"/>
      <c r="F47" s="103"/>
      <c r="G47" s="103"/>
      <c r="H47" s="103"/>
      <c r="I47" s="103"/>
      <c r="J47" s="103"/>
      <c r="K47" s="181"/>
      <c r="L47" s="106"/>
      <c r="M47" s="270"/>
      <c r="N47" s="270"/>
      <c r="O47" s="270"/>
      <c r="P47" s="287">
        <f t="shared" si="1"/>
        <v>47</v>
      </c>
      <c r="Q47" s="281" t="str">
        <f t="shared" si="2"/>
        <v>戸建住宅および2階建以下の集合住宅住戸</v>
      </c>
      <c r="R47" s="281" t="str">
        <f>$R$33</f>
        <v>立地1(都市型の立地)</v>
      </c>
      <c r="S47" s="280" t="str">
        <f>$S$33</f>
        <v>◎</v>
      </c>
      <c r="T47" s="280"/>
      <c r="U47" s="280" t="str">
        <f aca="true" t="shared" si="4" ref="U47:U53">$U$34</f>
        <v>曲線状</v>
      </c>
      <c r="V47" s="280">
        <f t="shared" si="0"/>
        <v>6.5</v>
      </c>
      <c r="W47" s="280">
        <v>0.05</v>
      </c>
      <c r="X47" s="281"/>
      <c r="Y47" s="270"/>
    </row>
    <row r="48" spans="1:25" ht="12.75">
      <c r="A48" s="179"/>
      <c r="B48" s="103"/>
      <c r="C48" s="103"/>
      <c r="D48" s="103"/>
      <c r="E48" s="103"/>
      <c r="F48" s="103"/>
      <c r="G48" s="103"/>
      <c r="H48" s="103"/>
      <c r="I48" s="103"/>
      <c r="J48" s="103"/>
      <c r="K48" s="181"/>
      <c r="L48" s="106"/>
      <c r="M48" s="270"/>
      <c r="N48" s="270"/>
      <c r="O48" s="270"/>
      <c r="P48" s="287">
        <f t="shared" si="1"/>
        <v>48</v>
      </c>
      <c r="Q48" s="281" t="str">
        <f t="shared" si="2"/>
        <v>戸建住宅および2階建以下の集合住宅住戸</v>
      </c>
      <c r="R48" s="281" t="str">
        <f>$R$33</f>
        <v>立地1(都市型の立地)</v>
      </c>
      <c r="S48" s="280"/>
      <c r="T48" s="280" t="str">
        <f>$T$33</f>
        <v>○</v>
      </c>
      <c r="U48" s="280" t="str">
        <f t="shared" si="4"/>
        <v>曲線状</v>
      </c>
      <c r="V48" s="280">
        <f t="shared" si="0"/>
        <v>6.5</v>
      </c>
      <c r="W48" s="280">
        <v>0.15</v>
      </c>
      <c r="X48" s="281"/>
      <c r="Y48" s="270"/>
    </row>
    <row r="49" spans="1:25" ht="12.75">
      <c r="A49" s="179"/>
      <c r="B49" s="103"/>
      <c r="C49" s="103"/>
      <c r="D49" s="103"/>
      <c r="E49" s="103"/>
      <c r="F49" s="103"/>
      <c r="G49" s="103"/>
      <c r="H49" s="103"/>
      <c r="I49" s="103"/>
      <c r="J49" s="103"/>
      <c r="K49" s="181"/>
      <c r="L49" s="106"/>
      <c r="M49" s="270"/>
      <c r="N49" s="270"/>
      <c r="O49" s="270"/>
      <c r="P49" s="287">
        <f t="shared" si="1"/>
        <v>49</v>
      </c>
      <c r="Q49" s="281" t="str">
        <f t="shared" si="2"/>
        <v>戸建住宅および2階建以下の集合住宅住戸</v>
      </c>
      <c r="R49" s="281" t="str">
        <f>$R$33</f>
        <v>立地1(都市型の立地)</v>
      </c>
      <c r="S49" s="280"/>
      <c r="T49" s="280"/>
      <c r="U49" s="280" t="str">
        <f t="shared" si="4"/>
        <v>曲線状</v>
      </c>
      <c r="V49" s="280">
        <f t="shared" si="0"/>
        <v>6.5</v>
      </c>
      <c r="W49" s="280">
        <v>0.05</v>
      </c>
      <c r="X49" s="281"/>
      <c r="Y49" s="270"/>
    </row>
    <row r="50" spans="1:25" ht="12.75">
      <c r="A50" s="179"/>
      <c r="B50" s="103"/>
      <c r="C50" s="103"/>
      <c r="D50" s="103"/>
      <c r="E50" s="103"/>
      <c r="F50" s="103"/>
      <c r="G50" s="103"/>
      <c r="H50" s="103"/>
      <c r="I50" s="103"/>
      <c r="J50" s="103"/>
      <c r="K50" s="181"/>
      <c r="L50" s="106"/>
      <c r="M50" s="270"/>
      <c r="N50" s="270"/>
      <c r="O50" s="270"/>
      <c r="P50" s="287">
        <f t="shared" si="1"/>
        <v>50</v>
      </c>
      <c r="Q50" s="281" t="str">
        <f t="shared" si="2"/>
        <v>戸建住宅および2階建以下の集合住宅住戸</v>
      </c>
      <c r="R50" s="281" t="str">
        <f>$R$34</f>
        <v>立地2(郊外型の立地)</v>
      </c>
      <c r="S50" s="280" t="str">
        <f>$S$33</f>
        <v>◎</v>
      </c>
      <c r="T50" s="280" t="str">
        <f>$T$33</f>
        <v>○</v>
      </c>
      <c r="U50" s="280" t="str">
        <f t="shared" si="4"/>
        <v>曲線状</v>
      </c>
      <c r="V50" s="280">
        <f t="shared" si="0"/>
        <v>6.5</v>
      </c>
      <c r="W50" s="280">
        <v>0.5</v>
      </c>
      <c r="X50" s="281"/>
      <c r="Y50" s="270"/>
    </row>
    <row r="51" spans="1:25" ht="12.75">
      <c r="A51" s="179"/>
      <c r="B51" s="103"/>
      <c r="C51" s="103"/>
      <c r="D51" s="103"/>
      <c r="E51" s="103"/>
      <c r="F51" s="103"/>
      <c r="G51" s="103"/>
      <c r="H51" s="103"/>
      <c r="I51" s="103"/>
      <c r="J51" s="103"/>
      <c r="K51" s="181"/>
      <c r="L51" s="106"/>
      <c r="M51" s="270"/>
      <c r="N51" s="270"/>
      <c r="O51" s="270"/>
      <c r="P51" s="287">
        <f t="shared" si="1"/>
        <v>51</v>
      </c>
      <c r="Q51" s="281" t="str">
        <f t="shared" si="2"/>
        <v>戸建住宅および2階建以下の集合住宅住戸</v>
      </c>
      <c r="R51" s="281" t="str">
        <f>$R$34</f>
        <v>立地2(郊外型の立地)</v>
      </c>
      <c r="S51" s="280" t="str">
        <f>$S$33</f>
        <v>◎</v>
      </c>
      <c r="T51" s="280"/>
      <c r="U51" s="280" t="str">
        <f t="shared" si="4"/>
        <v>曲線状</v>
      </c>
      <c r="V51" s="280">
        <f t="shared" si="0"/>
        <v>6.5</v>
      </c>
      <c r="W51" s="280">
        <v>0.5</v>
      </c>
      <c r="X51" s="281"/>
      <c r="Y51" s="270"/>
    </row>
    <row r="52" spans="1:25" ht="12.75">
      <c r="A52" s="179"/>
      <c r="B52" s="103"/>
      <c r="C52" s="103"/>
      <c r="D52" s="103"/>
      <c r="E52" s="103"/>
      <c r="F52" s="103"/>
      <c r="G52" s="103"/>
      <c r="H52" s="103"/>
      <c r="I52" s="103"/>
      <c r="J52" s="103"/>
      <c r="K52" s="181"/>
      <c r="L52" s="245"/>
      <c r="M52" s="270"/>
      <c r="N52" s="270"/>
      <c r="O52" s="270"/>
      <c r="P52" s="287">
        <f t="shared" si="1"/>
        <v>52</v>
      </c>
      <c r="Q52" s="281" t="str">
        <f t="shared" si="2"/>
        <v>戸建住宅および2階建以下の集合住宅住戸</v>
      </c>
      <c r="R52" s="281" t="str">
        <f>$R$34</f>
        <v>立地2(郊外型の立地)</v>
      </c>
      <c r="S52" s="280"/>
      <c r="T52" s="280" t="str">
        <f>$T$33</f>
        <v>○</v>
      </c>
      <c r="U52" s="280" t="str">
        <f t="shared" si="4"/>
        <v>曲線状</v>
      </c>
      <c r="V52" s="280">
        <f t="shared" si="0"/>
        <v>6.5</v>
      </c>
      <c r="W52" s="280">
        <v>0.2</v>
      </c>
      <c r="X52" s="281"/>
      <c r="Y52" s="270"/>
    </row>
    <row r="53" spans="1:25" ht="12.75">
      <c r="A53" s="179"/>
      <c r="B53" s="103"/>
      <c r="C53" s="103"/>
      <c r="D53" s="103"/>
      <c r="E53" s="103"/>
      <c r="F53" s="103"/>
      <c r="G53" s="103"/>
      <c r="H53" s="103"/>
      <c r="I53" s="103"/>
      <c r="J53" s="103"/>
      <c r="K53" s="181"/>
      <c r="L53" s="103"/>
      <c r="M53" s="270"/>
      <c r="N53" s="270"/>
      <c r="O53" s="270"/>
      <c r="P53" s="287">
        <f t="shared" si="1"/>
        <v>53</v>
      </c>
      <c r="Q53" s="281" t="str">
        <f t="shared" si="2"/>
        <v>戸建住宅および2階建以下の集合住宅住戸</v>
      </c>
      <c r="R53" s="281" t="str">
        <f>$R$34</f>
        <v>立地2(郊外型の立地)</v>
      </c>
      <c r="S53" s="280"/>
      <c r="T53" s="280"/>
      <c r="U53" s="280" t="str">
        <f t="shared" si="4"/>
        <v>曲線状</v>
      </c>
      <c r="V53" s="280">
        <f t="shared" si="0"/>
        <v>6.5</v>
      </c>
      <c r="W53" s="280">
        <v>0.2</v>
      </c>
      <c r="X53" s="281"/>
      <c r="Y53" s="270"/>
    </row>
    <row r="54" spans="1:25" ht="12.75">
      <c r="A54" s="179"/>
      <c r="B54" s="103"/>
      <c r="C54" s="103"/>
      <c r="D54" s="103"/>
      <c r="E54" s="103"/>
      <c r="F54" s="103"/>
      <c r="G54" s="103"/>
      <c r="H54" s="103"/>
      <c r="I54" s="103"/>
      <c r="J54" s="103"/>
      <c r="K54" s="181"/>
      <c r="M54" s="270"/>
      <c r="N54" s="270"/>
      <c r="O54" s="270"/>
      <c r="P54" s="287">
        <f t="shared" si="1"/>
        <v>54</v>
      </c>
      <c r="Q54" s="281" t="str">
        <f>$Q$34</f>
        <v>3階建以上5階建以下の集合住宅住戸</v>
      </c>
      <c r="R54" s="281" t="str">
        <f>$R$35</f>
        <v>隣接条件1(隣接建物影響大)</v>
      </c>
      <c r="S54" s="280" t="str">
        <f>$S$33</f>
        <v>◎</v>
      </c>
      <c r="T54" s="288" t="s">
        <v>30</v>
      </c>
      <c r="U54" s="280" t="s">
        <v>64</v>
      </c>
      <c r="V54" s="280">
        <f aca="true" t="shared" si="5" ref="V54:V69">$V$34</f>
        <v>15</v>
      </c>
      <c r="W54" s="280">
        <v>0.3</v>
      </c>
      <c r="X54" s="281"/>
      <c r="Y54" s="270"/>
    </row>
    <row r="55" spans="1:25" ht="12.75">
      <c r="A55" s="179"/>
      <c r="B55" s="103"/>
      <c r="C55" s="103"/>
      <c r="D55" s="103"/>
      <c r="E55" s="103"/>
      <c r="F55" s="103"/>
      <c r="G55" s="103"/>
      <c r="H55" s="103"/>
      <c r="I55" s="103"/>
      <c r="J55" s="103"/>
      <c r="K55" s="181"/>
      <c r="M55" s="270"/>
      <c r="N55" s="270"/>
      <c r="O55" s="270"/>
      <c r="P55" s="287">
        <f t="shared" si="1"/>
        <v>55</v>
      </c>
      <c r="Q55" s="281" t="str">
        <f aca="true" t="shared" si="6" ref="Q55:Q69">$Q$34</f>
        <v>3階建以上5階建以下の集合住宅住戸</v>
      </c>
      <c r="R55" s="281" t="str">
        <f>$R$35</f>
        <v>隣接条件1(隣接建物影響大)</v>
      </c>
      <c r="S55" s="280" t="str">
        <f>$S$33</f>
        <v>◎</v>
      </c>
      <c r="T55" s="288" t="s">
        <v>30</v>
      </c>
      <c r="U55" s="280" t="s">
        <v>65</v>
      </c>
      <c r="V55" s="280">
        <f t="shared" si="5"/>
        <v>15</v>
      </c>
      <c r="W55" s="280">
        <v>0.3</v>
      </c>
      <c r="X55" s="281"/>
      <c r="Y55" s="270"/>
    </row>
    <row r="56" spans="1:25" ht="12.75">
      <c r="A56" s="179"/>
      <c r="B56" s="103"/>
      <c r="C56" s="103"/>
      <c r="D56" s="103"/>
      <c r="E56" s="103"/>
      <c r="F56" s="103"/>
      <c r="G56" s="103"/>
      <c r="H56" s="103"/>
      <c r="I56" s="103"/>
      <c r="J56" s="103"/>
      <c r="K56" s="181"/>
      <c r="M56" s="270"/>
      <c r="N56" s="270"/>
      <c r="O56" s="270"/>
      <c r="P56" s="287">
        <f t="shared" si="1"/>
        <v>56</v>
      </c>
      <c r="Q56" s="281" t="str">
        <f t="shared" si="6"/>
        <v>3階建以上5階建以下の集合住宅住戸</v>
      </c>
      <c r="R56" s="281" t="str">
        <f>$R$35</f>
        <v>隣接条件1(隣接建物影響大)</v>
      </c>
      <c r="S56" s="280"/>
      <c r="T56" s="288" t="s">
        <v>30</v>
      </c>
      <c r="U56" s="280" t="s">
        <v>64</v>
      </c>
      <c r="V56" s="280">
        <f t="shared" si="5"/>
        <v>15</v>
      </c>
      <c r="W56" s="280">
        <v>0.3</v>
      </c>
      <c r="X56" s="281"/>
      <c r="Y56" s="270"/>
    </row>
    <row r="57" spans="1:25" ht="12.75">
      <c r="A57" s="179"/>
      <c r="B57" s="103"/>
      <c r="C57" s="103"/>
      <c r="D57" s="103"/>
      <c r="E57" s="103"/>
      <c r="F57" s="103"/>
      <c r="G57" s="103"/>
      <c r="H57" s="103"/>
      <c r="I57" s="103"/>
      <c r="J57" s="103"/>
      <c r="K57" s="181"/>
      <c r="M57" s="270"/>
      <c r="N57" s="270"/>
      <c r="O57" s="270"/>
      <c r="P57" s="287">
        <f t="shared" si="1"/>
        <v>57</v>
      </c>
      <c r="Q57" s="281" t="str">
        <f t="shared" si="6"/>
        <v>3階建以上5階建以下の集合住宅住戸</v>
      </c>
      <c r="R57" s="281" t="str">
        <f>$R$35</f>
        <v>隣接条件1(隣接建物影響大)</v>
      </c>
      <c r="S57" s="280"/>
      <c r="T57" s="288" t="s">
        <v>30</v>
      </c>
      <c r="U57" s="280" t="s">
        <v>65</v>
      </c>
      <c r="V57" s="280">
        <f t="shared" si="5"/>
        <v>15</v>
      </c>
      <c r="W57" s="280">
        <v>0.3</v>
      </c>
      <c r="X57" s="281"/>
      <c r="Y57" s="270"/>
    </row>
    <row r="58" spans="1:25" ht="12.75">
      <c r="A58" s="179"/>
      <c r="B58" s="103"/>
      <c r="C58" s="103"/>
      <c r="D58" s="103"/>
      <c r="E58" s="103"/>
      <c r="F58" s="103"/>
      <c r="G58" s="103"/>
      <c r="H58" s="103"/>
      <c r="I58" s="103"/>
      <c r="J58" s="103"/>
      <c r="K58" s="181"/>
      <c r="M58" s="270"/>
      <c r="N58" s="270"/>
      <c r="O58" s="270"/>
      <c r="P58" s="287">
        <f t="shared" si="1"/>
        <v>58</v>
      </c>
      <c r="Q58" s="281" t="str">
        <f t="shared" si="6"/>
        <v>3階建以上5階建以下の集合住宅住戸</v>
      </c>
      <c r="R58" s="281" t="str">
        <f>$R$36</f>
        <v>隣接条件2(隣接建物影響小)</v>
      </c>
      <c r="S58" s="280" t="str">
        <f>$S$33</f>
        <v>◎</v>
      </c>
      <c r="T58" s="288" t="s">
        <v>30</v>
      </c>
      <c r="U58" s="280" t="s">
        <v>64</v>
      </c>
      <c r="V58" s="280">
        <f t="shared" si="5"/>
        <v>15</v>
      </c>
      <c r="W58" s="280">
        <v>0.6</v>
      </c>
      <c r="X58" s="281"/>
      <c r="Y58" s="270"/>
    </row>
    <row r="59" spans="1:25" ht="12.75">
      <c r="A59" s="179"/>
      <c r="B59" s="103"/>
      <c r="C59" s="103"/>
      <c r="D59" s="103"/>
      <c r="E59" s="103"/>
      <c r="F59" s="103"/>
      <c r="G59" s="103"/>
      <c r="H59" s="103"/>
      <c r="I59" s="103"/>
      <c r="J59" s="103"/>
      <c r="K59" s="181"/>
      <c r="M59" s="270"/>
      <c r="N59" s="270"/>
      <c r="O59" s="270"/>
      <c r="P59" s="287">
        <f t="shared" si="1"/>
        <v>59</v>
      </c>
      <c r="Q59" s="281" t="str">
        <f t="shared" si="6"/>
        <v>3階建以上5階建以下の集合住宅住戸</v>
      </c>
      <c r="R59" s="281" t="str">
        <f>$R$36</f>
        <v>隣接条件2(隣接建物影響小)</v>
      </c>
      <c r="S59" s="280" t="str">
        <f>$S$33</f>
        <v>◎</v>
      </c>
      <c r="T59" s="288" t="s">
        <v>30</v>
      </c>
      <c r="U59" s="280" t="s">
        <v>65</v>
      </c>
      <c r="V59" s="280">
        <f t="shared" si="5"/>
        <v>15</v>
      </c>
      <c r="W59" s="280">
        <v>0.3</v>
      </c>
      <c r="X59" s="281"/>
      <c r="Y59" s="270"/>
    </row>
    <row r="60" spans="1:25" ht="12.75">
      <c r="A60" s="179"/>
      <c r="B60" s="103"/>
      <c r="C60" s="103"/>
      <c r="D60" s="103"/>
      <c r="E60" s="103"/>
      <c r="F60" s="103"/>
      <c r="G60" s="103"/>
      <c r="H60" s="103"/>
      <c r="I60" s="103"/>
      <c r="J60" s="103"/>
      <c r="K60" s="181"/>
      <c r="M60" s="270"/>
      <c r="N60" s="270"/>
      <c r="O60" s="270"/>
      <c r="P60" s="287">
        <f t="shared" si="1"/>
        <v>60</v>
      </c>
      <c r="Q60" s="281" t="str">
        <f t="shared" si="6"/>
        <v>3階建以上5階建以下の集合住宅住戸</v>
      </c>
      <c r="R60" s="281" t="str">
        <f>$R$36</f>
        <v>隣接条件2(隣接建物影響小)</v>
      </c>
      <c r="S60" s="280"/>
      <c r="T60" s="288" t="s">
        <v>30</v>
      </c>
      <c r="U60" s="280" t="s">
        <v>64</v>
      </c>
      <c r="V60" s="280">
        <f t="shared" si="5"/>
        <v>15</v>
      </c>
      <c r="W60" s="280">
        <v>0.5</v>
      </c>
      <c r="X60" s="281"/>
      <c r="Y60" s="270"/>
    </row>
    <row r="61" spans="1:25" ht="12.75">
      <c r="A61" s="179"/>
      <c r="B61" s="103"/>
      <c r="C61" s="103"/>
      <c r="D61" s="103"/>
      <c r="E61" s="103"/>
      <c r="F61" s="103"/>
      <c r="G61" s="103"/>
      <c r="H61" s="103"/>
      <c r="I61" s="103"/>
      <c r="J61" s="103"/>
      <c r="K61" s="181"/>
      <c r="M61" s="270"/>
      <c r="N61" s="270"/>
      <c r="O61" s="270"/>
      <c r="P61" s="287">
        <f t="shared" si="1"/>
        <v>61</v>
      </c>
      <c r="Q61" s="281" t="str">
        <f t="shared" si="6"/>
        <v>3階建以上5階建以下の集合住宅住戸</v>
      </c>
      <c r="R61" s="281" t="str">
        <f>$R$36</f>
        <v>隣接条件2(隣接建物影響小)</v>
      </c>
      <c r="S61" s="280"/>
      <c r="T61" s="288" t="s">
        <v>30</v>
      </c>
      <c r="U61" s="280" t="s">
        <v>65</v>
      </c>
      <c r="V61" s="280">
        <f t="shared" si="5"/>
        <v>15</v>
      </c>
      <c r="W61" s="280">
        <v>0.3</v>
      </c>
      <c r="X61" s="281"/>
      <c r="Y61" s="270"/>
    </row>
    <row r="62" spans="1:25" ht="12.75">
      <c r="A62" s="179"/>
      <c r="B62" s="103"/>
      <c r="C62" s="103"/>
      <c r="D62" s="103"/>
      <c r="E62" s="103"/>
      <c r="F62" s="103"/>
      <c r="G62" s="103"/>
      <c r="H62" s="103"/>
      <c r="I62" s="103"/>
      <c r="J62" s="103"/>
      <c r="K62" s="181"/>
      <c r="M62" s="270"/>
      <c r="N62" s="270"/>
      <c r="O62" s="270"/>
      <c r="P62" s="287">
        <f t="shared" si="1"/>
        <v>62</v>
      </c>
      <c r="Q62" s="281" t="str">
        <f>$Q$34</f>
        <v>3階建以上5階建以下の集合住宅住戸</v>
      </c>
      <c r="R62" s="281" t="str">
        <f>$R$35</f>
        <v>隣接条件1(隣接建物影響大)</v>
      </c>
      <c r="S62" s="280" t="str">
        <f>$S$33</f>
        <v>◎</v>
      </c>
      <c r="T62" s="287"/>
      <c r="U62" s="280" t="s">
        <v>64</v>
      </c>
      <c r="V62" s="280">
        <f t="shared" si="5"/>
        <v>15</v>
      </c>
      <c r="W62" s="280">
        <v>0.3</v>
      </c>
      <c r="X62" s="281"/>
      <c r="Y62" s="270"/>
    </row>
    <row r="63" spans="1:25" ht="12.75">
      <c r="A63" s="179"/>
      <c r="B63" s="103"/>
      <c r="C63" s="103"/>
      <c r="D63" s="103"/>
      <c r="E63" s="103"/>
      <c r="F63" s="103"/>
      <c r="G63" s="103"/>
      <c r="H63" s="103"/>
      <c r="I63" s="103"/>
      <c r="J63" s="103"/>
      <c r="K63" s="181"/>
      <c r="M63" s="270"/>
      <c r="N63" s="270"/>
      <c r="O63" s="270"/>
      <c r="P63" s="287">
        <f t="shared" si="1"/>
        <v>63</v>
      </c>
      <c r="Q63" s="281" t="str">
        <f t="shared" si="6"/>
        <v>3階建以上5階建以下の集合住宅住戸</v>
      </c>
      <c r="R63" s="281" t="str">
        <f>$R$35</f>
        <v>隣接条件1(隣接建物影響大)</v>
      </c>
      <c r="S63" s="280" t="str">
        <f>$S$33</f>
        <v>◎</v>
      </c>
      <c r="T63" s="287"/>
      <c r="U63" s="280" t="s">
        <v>65</v>
      </c>
      <c r="V63" s="280">
        <f t="shared" si="5"/>
        <v>15</v>
      </c>
      <c r="W63" s="280">
        <v>0.3</v>
      </c>
      <c r="X63" s="281"/>
      <c r="Y63" s="270"/>
    </row>
    <row r="64" spans="1:25" ht="12.75">
      <c r="A64" s="179"/>
      <c r="B64" s="103"/>
      <c r="C64" s="103"/>
      <c r="D64" s="103"/>
      <c r="E64" s="103"/>
      <c r="F64" s="103"/>
      <c r="G64" s="103"/>
      <c r="H64" s="103"/>
      <c r="I64" s="103"/>
      <c r="J64" s="103"/>
      <c r="K64" s="181"/>
      <c r="M64" s="270"/>
      <c r="N64" s="270"/>
      <c r="O64" s="270"/>
      <c r="P64" s="287">
        <f t="shared" si="1"/>
        <v>64</v>
      </c>
      <c r="Q64" s="281" t="str">
        <f t="shared" si="6"/>
        <v>3階建以上5階建以下の集合住宅住戸</v>
      </c>
      <c r="R64" s="281" t="str">
        <f>$R$35</f>
        <v>隣接条件1(隣接建物影響大)</v>
      </c>
      <c r="S64" s="280"/>
      <c r="T64" s="287"/>
      <c r="U64" s="280" t="s">
        <v>64</v>
      </c>
      <c r="V64" s="280">
        <f t="shared" si="5"/>
        <v>15</v>
      </c>
      <c r="W64" s="280">
        <v>0.3</v>
      </c>
      <c r="X64" s="281"/>
      <c r="Y64" s="270"/>
    </row>
    <row r="65" spans="1:25" ht="12.75">
      <c r="A65" s="179"/>
      <c r="B65" s="103"/>
      <c r="C65" s="103"/>
      <c r="D65" s="103"/>
      <c r="E65" s="103"/>
      <c r="F65" s="103"/>
      <c r="G65" s="103"/>
      <c r="H65" s="103"/>
      <c r="I65" s="103"/>
      <c r="J65" s="103"/>
      <c r="K65" s="181"/>
      <c r="M65" s="270"/>
      <c r="N65" s="270"/>
      <c r="O65" s="270"/>
      <c r="P65" s="287">
        <f t="shared" si="1"/>
        <v>65</v>
      </c>
      <c r="Q65" s="281" t="str">
        <f t="shared" si="6"/>
        <v>3階建以上5階建以下の集合住宅住戸</v>
      </c>
      <c r="R65" s="281" t="str">
        <f>$R$35</f>
        <v>隣接条件1(隣接建物影響大)</v>
      </c>
      <c r="S65" s="280"/>
      <c r="T65" s="287"/>
      <c r="U65" s="280" t="s">
        <v>65</v>
      </c>
      <c r="V65" s="280">
        <f t="shared" si="5"/>
        <v>15</v>
      </c>
      <c r="W65" s="280">
        <v>0.3</v>
      </c>
      <c r="X65" s="281"/>
      <c r="Y65" s="270"/>
    </row>
    <row r="66" spans="1:25" ht="12.75">
      <c r="A66" s="179"/>
      <c r="B66" s="103"/>
      <c r="C66" s="103"/>
      <c r="D66" s="103"/>
      <c r="E66" s="103"/>
      <c r="F66" s="103"/>
      <c r="G66" s="103"/>
      <c r="H66" s="103"/>
      <c r="I66" s="103"/>
      <c r="J66" s="103"/>
      <c r="K66" s="181"/>
      <c r="M66" s="270"/>
      <c r="N66" s="270"/>
      <c r="O66" s="270"/>
      <c r="P66" s="287">
        <f t="shared" si="1"/>
        <v>66</v>
      </c>
      <c r="Q66" s="281" t="str">
        <f t="shared" si="6"/>
        <v>3階建以上5階建以下の集合住宅住戸</v>
      </c>
      <c r="R66" s="281" t="str">
        <f>$R$36</f>
        <v>隣接条件2(隣接建物影響小)</v>
      </c>
      <c r="S66" s="280" t="str">
        <f>$S$33</f>
        <v>◎</v>
      </c>
      <c r="T66" s="287"/>
      <c r="U66" s="280" t="s">
        <v>64</v>
      </c>
      <c r="V66" s="280">
        <f t="shared" si="5"/>
        <v>15</v>
      </c>
      <c r="W66" s="280">
        <v>0.6</v>
      </c>
      <c r="X66" s="281"/>
      <c r="Y66" s="270"/>
    </row>
    <row r="67" spans="1:25" ht="12.75">
      <c r="A67" s="179"/>
      <c r="B67" s="103"/>
      <c r="C67" s="103"/>
      <c r="D67" s="103"/>
      <c r="E67" s="103"/>
      <c r="F67" s="103"/>
      <c r="G67" s="103"/>
      <c r="H67" s="103"/>
      <c r="I67" s="103"/>
      <c r="J67" s="103"/>
      <c r="K67" s="181"/>
      <c r="M67" s="270"/>
      <c r="N67" s="270"/>
      <c r="O67" s="270"/>
      <c r="P67" s="287">
        <f t="shared" si="1"/>
        <v>67</v>
      </c>
      <c r="Q67" s="281" t="str">
        <f t="shared" si="6"/>
        <v>3階建以上5階建以下の集合住宅住戸</v>
      </c>
      <c r="R67" s="281" t="str">
        <f>$R$36</f>
        <v>隣接条件2(隣接建物影響小)</v>
      </c>
      <c r="S67" s="280" t="str">
        <f>$S$33</f>
        <v>◎</v>
      </c>
      <c r="T67" s="287"/>
      <c r="U67" s="280" t="s">
        <v>65</v>
      </c>
      <c r="V67" s="280">
        <f t="shared" si="5"/>
        <v>15</v>
      </c>
      <c r="W67" s="280">
        <v>0.3</v>
      </c>
      <c r="X67" s="281"/>
      <c r="Y67" s="270"/>
    </row>
    <row r="68" spans="1:25" ht="12.75">
      <c r="A68" s="179"/>
      <c r="B68" s="103"/>
      <c r="C68" s="103"/>
      <c r="D68" s="103"/>
      <c r="E68" s="103"/>
      <c r="F68" s="103"/>
      <c r="G68" s="103"/>
      <c r="H68" s="103"/>
      <c r="I68" s="103"/>
      <c r="J68" s="103"/>
      <c r="K68" s="181"/>
      <c r="M68" s="270"/>
      <c r="N68" s="270"/>
      <c r="O68" s="270"/>
      <c r="P68" s="287">
        <f t="shared" si="1"/>
        <v>68</v>
      </c>
      <c r="Q68" s="281" t="str">
        <f t="shared" si="6"/>
        <v>3階建以上5階建以下の集合住宅住戸</v>
      </c>
      <c r="R68" s="281" t="str">
        <f>$R$36</f>
        <v>隣接条件2(隣接建物影響小)</v>
      </c>
      <c r="S68" s="280"/>
      <c r="T68" s="287"/>
      <c r="U68" s="280" t="s">
        <v>64</v>
      </c>
      <c r="V68" s="280">
        <f t="shared" si="5"/>
        <v>15</v>
      </c>
      <c r="W68" s="280">
        <v>0.5</v>
      </c>
      <c r="X68" s="281"/>
      <c r="Y68" s="270"/>
    </row>
    <row r="69" spans="1:25" ht="12.75">
      <c r="A69" s="179"/>
      <c r="B69" s="103"/>
      <c r="C69" s="103"/>
      <c r="D69" s="103"/>
      <c r="E69" s="103"/>
      <c r="F69" s="103"/>
      <c r="G69" s="103"/>
      <c r="H69" s="103"/>
      <c r="I69" s="103"/>
      <c r="J69" s="103"/>
      <c r="K69" s="181"/>
      <c r="M69" s="270"/>
      <c r="N69" s="270"/>
      <c r="O69" s="270"/>
      <c r="P69" s="287">
        <f t="shared" si="1"/>
        <v>69</v>
      </c>
      <c r="Q69" s="281" t="str">
        <f t="shared" si="6"/>
        <v>3階建以上5階建以下の集合住宅住戸</v>
      </c>
      <c r="R69" s="281" t="str">
        <f>$R$36</f>
        <v>隣接条件2(隣接建物影響小)</v>
      </c>
      <c r="S69" s="280"/>
      <c r="T69" s="287"/>
      <c r="U69" s="280" t="s">
        <v>65</v>
      </c>
      <c r="V69" s="280">
        <f t="shared" si="5"/>
        <v>15</v>
      </c>
      <c r="W69" s="280">
        <v>0.3</v>
      </c>
      <c r="X69" s="281"/>
      <c r="Y69" s="270"/>
    </row>
    <row r="70" spans="1:25" ht="12.75">
      <c r="A70" s="179"/>
      <c r="B70" s="103"/>
      <c r="C70" s="103"/>
      <c r="D70" s="103"/>
      <c r="E70" s="103"/>
      <c r="F70" s="103"/>
      <c r="G70" s="103"/>
      <c r="H70" s="103"/>
      <c r="I70" s="103"/>
      <c r="J70" s="103"/>
      <c r="K70" s="181"/>
      <c r="M70" s="270"/>
      <c r="N70" s="270"/>
      <c r="O70" s="270"/>
      <c r="P70" s="287">
        <f t="shared" si="1"/>
        <v>70</v>
      </c>
      <c r="Q70" s="281" t="str">
        <f>$Q$35</f>
        <v>6階建以上の集合住宅住戸</v>
      </c>
      <c r="R70" s="281" t="str">
        <f>$R$35</f>
        <v>隣接条件1(隣接建物影響大)</v>
      </c>
      <c r="S70" s="280" t="str">
        <f>$S$33</f>
        <v>◎</v>
      </c>
      <c r="T70" s="288" t="s">
        <v>30</v>
      </c>
      <c r="U70" s="280" t="s">
        <v>64</v>
      </c>
      <c r="V70" s="280">
        <f aca="true" t="shared" si="7" ref="V70:V85">$V$35</f>
        <v>30</v>
      </c>
      <c r="W70" s="280">
        <v>0.3</v>
      </c>
      <c r="X70" s="281"/>
      <c r="Y70" s="270"/>
    </row>
    <row r="71" spans="1:25" ht="12.75">
      <c r="A71" s="246"/>
      <c r="B71" s="162"/>
      <c r="C71" s="162"/>
      <c r="D71" s="162"/>
      <c r="E71" s="162"/>
      <c r="F71" s="162"/>
      <c r="G71" s="162"/>
      <c r="H71" s="162"/>
      <c r="I71" s="162"/>
      <c r="J71" s="162"/>
      <c r="K71" s="247"/>
      <c r="M71" s="270"/>
      <c r="N71" s="270"/>
      <c r="O71" s="270"/>
      <c r="P71" s="287">
        <f t="shared" si="1"/>
        <v>71</v>
      </c>
      <c r="Q71" s="281" t="str">
        <f aca="true" t="shared" si="8" ref="Q71:Q85">$Q$35</f>
        <v>6階建以上の集合住宅住戸</v>
      </c>
      <c r="R71" s="281" t="str">
        <f>$R$35</f>
        <v>隣接条件1(隣接建物影響大)</v>
      </c>
      <c r="S71" s="280" t="str">
        <f>$S$33</f>
        <v>◎</v>
      </c>
      <c r="T71" s="288" t="s">
        <v>30</v>
      </c>
      <c r="U71" s="280" t="s">
        <v>65</v>
      </c>
      <c r="V71" s="280">
        <f t="shared" si="7"/>
        <v>30</v>
      </c>
      <c r="W71" s="280">
        <v>0.3</v>
      </c>
      <c r="X71" s="281"/>
      <c r="Y71" s="270"/>
    </row>
    <row r="72" spans="1:25" ht="13.5">
      <c r="A72" s="474" t="e">
        <f>"- "&amp;MATCH($G$7,'住戸入力'!$N$12:$AG$12,0)+1&amp;" -"</f>
        <v>#N/A</v>
      </c>
      <c r="B72" s="475"/>
      <c r="C72" s="475"/>
      <c r="D72" s="475"/>
      <c r="E72" s="475"/>
      <c r="F72" s="475"/>
      <c r="G72" s="475"/>
      <c r="H72" s="475"/>
      <c r="I72" s="475"/>
      <c r="J72" s="475"/>
      <c r="K72" s="476"/>
      <c r="M72" s="270"/>
      <c r="N72" s="270"/>
      <c r="O72" s="270"/>
      <c r="P72" s="287">
        <f t="shared" si="1"/>
        <v>72</v>
      </c>
      <c r="Q72" s="281" t="str">
        <f t="shared" si="8"/>
        <v>6階建以上の集合住宅住戸</v>
      </c>
      <c r="R72" s="281" t="str">
        <f>$R$35</f>
        <v>隣接条件1(隣接建物影響大)</v>
      </c>
      <c r="S72" s="280"/>
      <c r="T72" s="288" t="s">
        <v>30</v>
      </c>
      <c r="U72" s="280" t="s">
        <v>64</v>
      </c>
      <c r="V72" s="280">
        <f t="shared" si="7"/>
        <v>30</v>
      </c>
      <c r="W72" s="280">
        <v>0.3</v>
      </c>
      <c r="X72" s="281"/>
      <c r="Y72" s="270"/>
    </row>
    <row r="73" spans="13:25" ht="12.75">
      <c r="M73" s="270"/>
      <c r="N73" s="270"/>
      <c r="O73" s="270"/>
      <c r="P73" s="287">
        <f t="shared" si="1"/>
        <v>73</v>
      </c>
      <c r="Q73" s="281" t="str">
        <f t="shared" si="8"/>
        <v>6階建以上の集合住宅住戸</v>
      </c>
      <c r="R73" s="281" t="str">
        <f>$R$35</f>
        <v>隣接条件1(隣接建物影響大)</v>
      </c>
      <c r="S73" s="280"/>
      <c r="T73" s="288" t="s">
        <v>30</v>
      </c>
      <c r="U73" s="280" t="s">
        <v>65</v>
      </c>
      <c r="V73" s="280">
        <f t="shared" si="7"/>
        <v>30</v>
      </c>
      <c r="W73" s="280">
        <v>0.3</v>
      </c>
      <c r="X73" s="281"/>
      <c r="Y73" s="270"/>
    </row>
    <row r="74" spans="13:25" ht="12.75">
      <c r="M74" s="270"/>
      <c r="N74" s="270"/>
      <c r="O74" s="270"/>
      <c r="P74" s="287">
        <f t="shared" si="1"/>
        <v>74</v>
      </c>
      <c r="Q74" s="281" t="str">
        <f t="shared" si="8"/>
        <v>6階建以上の集合住宅住戸</v>
      </c>
      <c r="R74" s="281" t="str">
        <f>$R$36</f>
        <v>隣接条件2(隣接建物影響小)</v>
      </c>
      <c r="S74" s="280" t="str">
        <f>$S$33</f>
        <v>◎</v>
      </c>
      <c r="T74" s="288" t="s">
        <v>30</v>
      </c>
      <c r="U74" s="280" t="s">
        <v>64</v>
      </c>
      <c r="V74" s="280">
        <f t="shared" si="7"/>
        <v>30</v>
      </c>
      <c r="W74" s="280">
        <v>0.6</v>
      </c>
      <c r="X74" s="281"/>
      <c r="Y74" s="270"/>
    </row>
    <row r="75" spans="13:25" ht="12.75">
      <c r="M75" s="270"/>
      <c r="N75" s="270"/>
      <c r="O75" s="270"/>
      <c r="P75" s="287">
        <f t="shared" si="1"/>
        <v>75</v>
      </c>
      <c r="Q75" s="281" t="str">
        <f t="shared" si="8"/>
        <v>6階建以上の集合住宅住戸</v>
      </c>
      <c r="R75" s="281" t="str">
        <f>$R$36</f>
        <v>隣接条件2(隣接建物影響小)</v>
      </c>
      <c r="S75" s="280" t="str">
        <f>$S$33</f>
        <v>◎</v>
      </c>
      <c r="T75" s="288" t="s">
        <v>30</v>
      </c>
      <c r="U75" s="280" t="s">
        <v>65</v>
      </c>
      <c r="V75" s="280">
        <f t="shared" si="7"/>
        <v>30</v>
      </c>
      <c r="W75" s="280">
        <v>0.3</v>
      </c>
      <c r="X75" s="281"/>
      <c r="Y75" s="270"/>
    </row>
    <row r="76" spans="13:25" ht="12.75">
      <c r="M76" s="270"/>
      <c r="N76" s="270"/>
      <c r="O76" s="270"/>
      <c r="P76" s="287">
        <f t="shared" si="1"/>
        <v>76</v>
      </c>
      <c r="Q76" s="281" t="str">
        <f t="shared" si="8"/>
        <v>6階建以上の集合住宅住戸</v>
      </c>
      <c r="R76" s="281" t="str">
        <f>$R$36</f>
        <v>隣接条件2(隣接建物影響小)</v>
      </c>
      <c r="S76" s="280"/>
      <c r="T76" s="288" t="s">
        <v>30</v>
      </c>
      <c r="U76" s="280" t="s">
        <v>64</v>
      </c>
      <c r="V76" s="280">
        <f t="shared" si="7"/>
        <v>30</v>
      </c>
      <c r="W76" s="280">
        <v>0.5</v>
      </c>
      <c r="X76" s="281"/>
      <c r="Y76" s="270"/>
    </row>
    <row r="77" spans="13:25" ht="12.75">
      <c r="M77" s="270"/>
      <c r="N77" s="270"/>
      <c r="O77" s="270"/>
      <c r="P77" s="287">
        <f t="shared" si="1"/>
        <v>77</v>
      </c>
      <c r="Q77" s="281" t="str">
        <f t="shared" si="8"/>
        <v>6階建以上の集合住宅住戸</v>
      </c>
      <c r="R77" s="281" t="str">
        <f>$R$36</f>
        <v>隣接条件2(隣接建物影響小)</v>
      </c>
      <c r="S77" s="280"/>
      <c r="T77" s="288" t="s">
        <v>30</v>
      </c>
      <c r="U77" s="280" t="s">
        <v>65</v>
      </c>
      <c r="V77" s="280">
        <f t="shared" si="7"/>
        <v>30</v>
      </c>
      <c r="W77" s="280">
        <v>0.3</v>
      </c>
      <c r="X77" s="281"/>
      <c r="Y77" s="270"/>
    </row>
    <row r="78" spans="13:25" ht="12.75">
      <c r="M78" s="270"/>
      <c r="N78" s="270"/>
      <c r="O78" s="270"/>
      <c r="P78" s="287">
        <f t="shared" si="1"/>
        <v>78</v>
      </c>
      <c r="Q78" s="281" t="str">
        <f>$Q$35</f>
        <v>6階建以上の集合住宅住戸</v>
      </c>
      <c r="R78" s="281" t="str">
        <f>$R$35</f>
        <v>隣接条件1(隣接建物影響大)</v>
      </c>
      <c r="S78" s="280" t="str">
        <f>$S$33</f>
        <v>◎</v>
      </c>
      <c r="T78" s="287"/>
      <c r="U78" s="280" t="s">
        <v>64</v>
      </c>
      <c r="V78" s="280">
        <f t="shared" si="7"/>
        <v>30</v>
      </c>
      <c r="W78" s="280">
        <v>0.3</v>
      </c>
      <c r="X78" s="281"/>
      <c r="Y78" s="270"/>
    </row>
    <row r="79" spans="13:25" ht="12.75">
      <c r="M79" s="270"/>
      <c r="N79" s="270"/>
      <c r="O79" s="270"/>
      <c r="P79" s="287">
        <f t="shared" si="1"/>
        <v>79</v>
      </c>
      <c r="Q79" s="281" t="str">
        <f t="shared" si="8"/>
        <v>6階建以上の集合住宅住戸</v>
      </c>
      <c r="R79" s="281" t="str">
        <f>$R$35</f>
        <v>隣接条件1(隣接建物影響大)</v>
      </c>
      <c r="S79" s="280" t="str">
        <f>$S$33</f>
        <v>◎</v>
      </c>
      <c r="T79" s="287"/>
      <c r="U79" s="280" t="s">
        <v>65</v>
      </c>
      <c r="V79" s="280">
        <f t="shared" si="7"/>
        <v>30</v>
      </c>
      <c r="W79" s="280">
        <v>0.3</v>
      </c>
      <c r="X79" s="281"/>
      <c r="Y79" s="270"/>
    </row>
    <row r="80" spans="13:25" ht="12.75">
      <c r="M80" s="270"/>
      <c r="N80" s="270"/>
      <c r="O80" s="270"/>
      <c r="P80" s="287">
        <f t="shared" si="1"/>
        <v>80</v>
      </c>
      <c r="Q80" s="281" t="str">
        <f t="shared" si="8"/>
        <v>6階建以上の集合住宅住戸</v>
      </c>
      <c r="R80" s="281" t="str">
        <f>$R$35</f>
        <v>隣接条件1(隣接建物影響大)</v>
      </c>
      <c r="S80" s="280"/>
      <c r="T80" s="287"/>
      <c r="U80" s="280" t="s">
        <v>64</v>
      </c>
      <c r="V80" s="280">
        <f t="shared" si="7"/>
        <v>30</v>
      </c>
      <c r="W80" s="280">
        <v>0.3</v>
      </c>
      <c r="X80" s="281"/>
      <c r="Y80" s="270"/>
    </row>
    <row r="81" spans="13:25" ht="12.75">
      <c r="M81" s="270"/>
      <c r="N81" s="270"/>
      <c r="O81" s="270"/>
      <c r="P81" s="287">
        <f t="shared" si="1"/>
        <v>81</v>
      </c>
      <c r="Q81" s="281" t="str">
        <f t="shared" si="8"/>
        <v>6階建以上の集合住宅住戸</v>
      </c>
      <c r="R81" s="281" t="str">
        <f>$R$35</f>
        <v>隣接条件1(隣接建物影響大)</v>
      </c>
      <c r="S81" s="280"/>
      <c r="T81" s="287"/>
      <c r="U81" s="280" t="s">
        <v>65</v>
      </c>
      <c r="V81" s="280">
        <f t="shared" si="7"/>
        <v>30</v>
      </c>
      <c r="W81" s="280">
        <v>0.3</v>
      </c>
      <c r="X81" s="281"/>
      <c r="Y81" s="270"/>
    </row>
    <row r="82" spans="13:25" ht="12.75">
      <c r="M82" s="270"/>
      <c r="N82" s="270"/>
      <c r="O82" s="270"/>
      <c r="P82" s="287">
        <f t="shared" si="1"/>
        <v>82</v>
      </c>
      <c r="Q82" s="281" t="str">
        <f t="shared" si="8"/>
        <v>6階建以上の集合住宅住戸</v>
      </c>
      <c r="R82" s="281" t="str">
        <f>$R$36</f>
        <v>隣接条件2(隣接建物影響小)</v>
      </c>
      <c r="S82" s="280" t="str">
        <f>$S$33</f>
        <v>◎</v>
      </c>
      <c r="T82" s="287"/>
      <c r="U82" s="280" t="s">
        <v>64</v>
      </c>
      <c r="V82" s="280">
        <f t="shared" si="7"/>
        <v>30</v>
      </c>
      <c r="W82" s="280">
        <v>0.6</v>
      </c>
      <c r="X82" s="281"/>
      <c r="Y82" s="270"/>
    </row>
    <row r="83" spans="13:25" ht="12.75">
      <c r="M83" s="270"/>
      <c r="N83" s="270"/>
      <c r="O83" s="270"/>
      <c r="P83" s="287">
        <f t="shared" si="1"/>
        <v>83</v>
      </c>
      <c r="Q83" s="281" t="str">
        <f t="shared" si="8"/>
        <v>6階建以上の集合住宅住戸</v>
      </c>
      <c r="R83" s="281" t="str">
        <f>$R$36</f>
        <v>隣接条件2(隣接建物影響小)</v>
      </c>
      <c r="S83" s="280" t="str">
        <f>$S$33</f>
        <v>◎</v>
      </c>
      <c r="T83" s="287"/>
      <c r="U83" s="280" t="s">
        <v>65</v>
      </c>
      <c r="V83" s="280">
        <f t="shared" si="7"/>
        <v>30</v>
      </c>
      <c r="W83" s="280">
        <v>0.3</v>
      </c>
      <c r="X83" s="281"/>
      <c r="Y83" s="270"/>
    </row>
    <row r="84" spans="13:25" ht="12.75">
      <c r="M84" s="270"/>
      <c r="N84" s="270"/>
      <c r="O84" s="270"/>
      <c r="P84" s="287">
        <f t="shared" si="1"/>
        <v>84</v>
      </c>
      <c r="Q84" s="281" t="str">
        <f t="shared" si="8"/>
        <v>6階建以上の集合住宅住戸</v>
      </c>
      <c r="R84" s="281" t="str">
        <f>$R$36</f>
        <v>隣接条件2(隣接建物影響小)</v>
      </c>
      <c r="S84" s="280"/>
      <c r="T84" s="287"/>
      <c r="U84" s="280" t="s">
        <v>64</v>
      </c>
      <c r="V84" s="280">
        <f t="shared" si="7"/>
        <v>30</v>
      </c>
      <c r="W84" s="280">
        <v>0.5</v>
      </c>
      <c r="X84" s="281"/>
      <c r="Y84" s="270"/>
    </row>
    <row r="85" spans="13:25" ht="12.75">
      <c r="M85" s="270"/>
      <c r="N85" s="270"/>
      <c r="O85" s="270"/>
      <c r="P85" s="287">
        <f t="shared" si="1"/>
        <v>85</v>
      </c>
      <c r="Q85" s="281" t="str">
        <f t="shared" si="8"/>
        <v>6階建以上の集合住宅住戸</v>
      </c>
      <c r="R85" s="281" t="str">
        <f>$R$36</f>
        <v>隣接条件2(隣接建物影響小)</v>
      </c>
      <c r="S85" s="280"/>
      <c r="T85" s="280"/>
      <c r="U85" s="280" t="s">
        <v>65</v>
      </c>
      <c r="V85" s="280">
        <f t="shared" si="7"/>
        <v>30</v>
      </c>
      <c r="W85" s="280">
        <v>0.3</v>
      </c>
      <c r="X85" s="281"/>
      <c r="Y85" s="270"/>
    </row>
    <row r="86" spans="13:25" ht="12.75">
      <c r="M86" s="270"/>
      <c r="N86" s="270"/>
      <c r="O86" s="270"/>
      <c r="P86" s="287"/>
      <c r="Q86" s="281"/>
      <c r="R86" s="281"/>
      <c r="S86" s="281"/>
      <c r="T86" s="287"/>
      <c r="U86" s="287"/>
      <c r="V86" s="281"/>
      <c r="W86" s="281"/>
      <c r="X86" s="281"/>
      <c r="Y86" s="270"/>
    </row>
    <row r="87" spans="13:25" ht="12.75">
      <c r="M87" s="270"/>
      <c r="N87" s="270"/>
      <c r="O87" s="270"/>
      <c r="P87" s="287"/>
      <c r="Q87" s="281"/>
      <c r="R87" s="281"/>
      <c r="S87" s="281"/>
      <c r="T87" s="287"/>
      <c r="U87" s="287"/>
      <c r="V87" s="281"/>
      <c r="W87" s="281"/>
      <c r="X87" s="281"/>
      <c r="Y87" s="270"/>
    </row>
    <row r="88" spans="13:25" ht="12.75">
      <c r="M88" s="270"/>
      <c r="N88" s="270"/>
      <c r="O88" s="270"/>
      <c r="P88" s="272"/>
      <c r="Q88" s="270"/>
      <c r="R88" s="270"/>
      <c r="S88" s="270"/>
      <c r="T88" s="272"/>
      <c r="U88" s="272"/>
      <c r="V88" s="270"/>
      <c r="W88" s="270"/>
      <c r="X88" s="270"/>
      <c r="Y88" s="270"/>
    </row>
    <row r="89" spans="13:25" ht="12.75">
      <c r="M89" s="270"/>
      <c r="N89" s="270"/>
      <c r="O89" s="270"/>
      <c r="P89" s="272"/>
      <c r="Q89" s="270"/>
      <c r="R89" s="270"/>
      <c r="S89" s="270"/>
      <c r="T89" s="272"/>
      <c r="U89" s="272"/>
      <c r="V89" s="270"/>
      <c r="W89" s="270"/>
      <c r="X89" s="270"/>
      <c r="Y89" s="270"/>
    </row>
    <row r="90" spans="13:25" ht="12.75">
      <c r="M90" s="270"/>
      <c r="N90" s="270"/>
      <c r="O90" s="270"/>
      <c r="P90" s="272"/>
      <c r="Q90" s="270"/>
      <c r="R90" s="270"/>
      <c r="S90" s="270"/>
      <c r="T90" s="272"/>
      <c r="U90" s="272"/>
      <c r="V90" s="270"/>
      <c r="W90" s="270"/>
      <c r="X90" s="270"/>
      <c r="Y90" s="270"/>
    </row>
    <row r="91" spans="13:25" ht="12.75">
      <c r="M91" s="270"/>
      <c r="N91" s="270"/>
      <c r="O91" s="270"/>
      <c r="P91" s="272"/>
      <c r="Q91" s="270"/>
      <c r="R91" s="270"/>
      <c r="S91" s="270"/>
      <c r="T91" s="272"/>
      <c r="U91" s="272"/>
      <c r="V91" s="270"/>
      <c r="W91" s="270"/>
      <c r="X91" s="270"/>
      <c r="Y91" s="270"/>
    </row>
  </sheetData>
  <sheetProtection password="C402" sheet="1"/>
  <mergeCells count="18">
    <mergeCell ref="C6:D6"/>
    <mergeCell ref="A72:K72"/>
    <mergeCell ref="B27:D27"/>
    <mergeCell ref="J27:K27"/>
    <mergeCell ref="B28:D28"/>
    <mergeCell ref="G29:I29"/>
    <mergeCell ref="J30:K30"/>
    <mergeCell ref="J26:K26"/>
    <mergeCell ref="A2:E2"/>
    <mergeCell ref="I2:K2"/>
    <mergeCell ref="A3:E3"/>
    <mergeCell ref="I3:K3"/>
    <mergeCell ref="A4:E4"/>
    <mergeCell ref="J29:K29"/>
    <mergeCell ref="C7:D7"/>
    <mergeCell ref="G25:I25"/>
    <mergeCell ref="J25:K25"/>
    <mergeCell ref="B26:D26"/>
  </mergeCells>
  <conditionalFormatting sqref="E25">
    <cfRule type="expression" priority="1" dxfId="11" stopIfTrue="1">
      <formula>$E$25="方位×"</formula>
    </cfRule>
  </conditionalFormatting>
  <conditionalFormatting sqref="A11:B23 C14 C12 C16 C18 C20 C22">
    <cfRule type="expression" priority="2" dxfId="2" stopIfTrue="1">
      <formula>(ROW($C11)-ROW($C$12))/2&gt;=$H$7+1</formula>
    </cfRule>
  </conditionalFormatting>
  <conditionalFormatting sqref="D14 D12 D16 D18 D20 D22">
    <cfRule type="expression" priority="3" dxfId="5" stopIfTrue="1">
      <formula>(ROW($C12)-ROW($C$12))/2&gt;=$H$7+1</formula>
    </cfRule>
    <cfRule type="expression" priority="4" dxfId="62" stopIfTrue="1">
      <formula>AND(C12="○",D12&lt;=0)=TRUE</formula>
    </cfRule>
    <cfRule type="expression" priority="5" dxfId="7" stopIfTrue="1">
      <formula>AND(C12&lt;&gt;"○",D12&lt;0)=TRUE</formula>
    </cfRule>
  </conditionalFormatting>
  <conditionalFormatting sqref="E11:G11 E13:G13 E15:G15 E17:G17 E19:G19 E21:G21 E23:G23">
    <cfRule type="expression" priority="6" dxfId="5" stopIfTrue="1">
      <formula>OR((ROW($C11)-ROW($C$12))/2&gt;=$H$7+1,LEFT($A11,3)&lt;&gt;"外部に")</formula>
    </cfRule>
  </conditionalFormatting>
  <conditionalFormatting sqref="I11:K11 I23:K23 I13:K13 I15:K15 I17:K17 I19:K19 I21:K21">
    <cfRule type="expression" priority="7" dxfId="5" stopIfTrue="1">
      <formula>(ROW($C11)-ROW($C$12))/2&gt;=$H$7+1</formula>
    </cfRule>
    <cfRule type="expression" priority="8" dxfId="62" stopIfTrue="1">
      <formula>AND((ROW($C11)-ROW($C$12))/2&lt;$H$7+1,I11&lt;=0)=TRUE</formula>
    </cfRule>
  </conditionalFormatting>
  <conditionalFormatting sqref="H21 H19 H17 H15 H13 H11 H23">
    <cfRule type="expression" priority="9" dxfId="3" stopIfTrue="1">
      <formula>$N11&lt;1</formula>
    </cfRule>
    <cfRule type="expression" priority="10" dxfId="2" stopIfTrue="1">
      <formula>(ROW($C11)-ROW($C$12))/2&gt;=$H$7+1</formula>
    </cfRule>
  </conditionalFormatting>
  <conditionalFormatting sqref="E11 E13 E15 E17 E19 E21 E23">
    <cfRule type="expression" priority="11" dxfId="1" stopIfTrue="1">
      <formula>AND(LEFT($A11,2)="室内",E11&lt;&gt;"")=TRUE</formula>
    </cfRule>
    <cfRule type="expression" priority="12" dxfId="62" stopIfTrue="1">
      <formula>AND((ROW($C11)-ROW($C$12))/2&lt;$H$7+1,E11&lt;=0)=TRUE</formula>
    </cfRule>
  </conditionalFormatting>
  <dataValidations count="4">
    <dataValidation type="list" allowBlank="1" showInputMessage="1" showErrorMessage="1" sqref="E17 E19 E21 E11 E23 E13 E15">
      <formula1>"北,北北東,北東,東北東,東,東南東,南東,南南東,南,南南西,南西,西南西,西,西北西,北西,北北西"</formula1>
    </dataValidation>
    <dataValidation type="list" allowBlank="1" showInputMessage="1" showErrorMessage="1" sqref="B7">
      <formula1>"戸建住宅および2階建以下の集合住宅住戸,3階建以上5階建以下の集合住宅住戸,6階建以上の集合住宅住戸"</formula1>
    </dataValidation>
    <dataValidation type="list" allowBlank="1" showInputMessage="1" sqref="C14 C18 C20 C12 C16 C22">
      <formula1>"○"</formula1>
    </dataValidation>
    <dataValidation type="list" allowBlank="1" showInputMessage="1" showErrorMessage="1" sqref="C7:D7">
      <formula1>"立地1(都市型の立地),立地2(郊外型の立地)"</formula1>
    </dataValidation>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2018-09-10T06:13:47Z</cp:lastPrinted>
  <dcterms:created xsi:type="dcterms:W3CDTF">1997-01-08T22:48:59Z</dcterms:created>
  <dcterms:modified xsi:type="dcterms:W3CDTF">2018-09-10T07:38:36Z</dcterms:modified>
  <cp:category/>
  <cp:version/>
  <cp:contentType/>
  <cp:contentStatus/>
</cp:coreProperties>
</file>